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 (ChangeME)\Downloads\"/>
    </mc:Choice>
  </mc:AlternateContent>
  <bookViews>
    <workbookView xWindow="0" yWindow="0" windowWidth="19200" windowHeight="7248"/>
  </bookViews>
  <sheets>
    <sheet name="Загальні результати" sheetId="1" r:id="rId1"/>
    <sheet name="Реєстрація" sheetId="2" r:id="rId2"/>
    <sheet name="Buro 11 NFS" sheetId="3" r:id="rId3"/>
    <sheet name="NFS Kozaks" sheetId="4" r:id="rId4"/>
    <sheet name="NFS ASS Racing Team" sheetId="5" r:id="rId5"/>
    <sheet name="BY_RT" sheetId="6" r:id="rId6"/>
    <sheet name="NFS Forward&amp;UP" sheetId="7" r:id="rId7"/>
    <sheet name="NFS Kyiv Legends" sheetId="8" r:id="rId8"/>
    <sheet name="NFS Race Dogs" sheetId="9" r:id="rId9"/>
    <sheet name="NFS LSD" sheetId="10" r:id="rId10"/>
    <sheet name="Speed Up Racing" sheetId="11" r:id="rId11"/>
    <sheet name="Bodr" sheetId="12" r:id="rId12"/>
    <sheet name="No Give Up" sheetId="13" r:id="rId13"/>
    <sheet name="NFS Hurma" sheetId="14" r:id="rId14"/>
  </sheets>
  <calcPr calcId="152511"/>
  <extLst>
    <ext uri="GoogleSheetsCustomDataVersion1">
      <go:sheetsCustomData xmlns:go="http://customooxmlschemas.google.com/" r:id="rId18" roundtripDataSignature="AMtx7mjbkFjAsIcWQnDpUVIESCCIF5FkfQ=="/>
    </ext>
  </extLst>
</workbook>
</file>

<file path=xl/calcChain.xml><?xml version="1.0" encoding="utf-8"?>
<calcChain xmlns="http://schemas.openxmlformats.org/spreadsheetml/2006/main">
  <c r="P27" i="14" l="1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G25" i="14"/>
  <c r="G24" i="14"/>
  <c r="F24" i="14"/>
  <c r="G23" i="14"/>
  <c r="M22" i="14"/>
  <c r="L22" i="14"/>
  <c r="G22" i="14"/>
  <c r="J21" i="14"/>
  <c r="I21" i="14"/>
  <c r="G21" i="14"/>
  <c r="F21" i="14"/>
  <c r="H21" i="14" s="1"/>
  <c r="E21" i="14"/>
  <c r="J20" i="14"/>
  <c r="G20" i="14"/>
  <c r="H20" i="14" s="1"/>
  <c r="F20" i="14"/>
  <c r="E20" i="14"/>
  <c r="J19" i="14"/>
  <c r="H19" i="14"/>
  <c r="G19" i="14"/>
  <c r="F19" i="14"/>
  <c r="E19" i="14"/>
  <c r="J18" i="14"/>
  <c r="G18" i="14"/>
  <c r="F18" i="14"/>
  <c r="E18" i="14"/>
  <c r="J17" i="14"/>
  <c r="H17" i="14"/>
  <c r="G17" i="14"/>
  <c r="F17" i="14"/>
  <c r="E17" i="14"/>
  <c r="J16" i="14"/>
  <c r="H16" i="14"/>
  <c r="G16" i="14"/>
  <c r="F16" i="14"/>
  <c r="E16" i="14"/>
  <c r="J15" i="14"/>
  <c r="G15" i="14"/>
  <c r="H15" i="14" s="1"/>
  <c r="F15" i="14"/>
  <c r="E15" i="14"/>
  <c r="J14" i="14"/>
  <c r="G14" i="14"/>
  <c r="H14" i="14" s="1"/>
  <c r="F14" i="14"/>
  <c r="E14" i="14"/>
  <c r="J13" i="14"/>
  <c r="H13" i="14"/>
  <c r="G13" i="14"/>
  <c r="F13" i="14"/>
  <c r="E13" i="14"/>
  <c r="J12" i="14"/>
  <c r="K12" i="14" s="1"/>
  <c r="G12" i="14"/>
  <c r="H12" i="14" s="1"/>
  <c r="F12" i="14"/>
  <c r="E12" i="14"/>
  <c r="K11" i="14"/>
  <c r="K14" i="14" s="1"/>
  <c r="K17" i="14" s="1"/>
  <c r="J11" i="14"/>
  <c r="G11" i="14"/>
  <c r="F11" i="14"/>
  <c r="H11" i="14" s="1"/>
  <c r="H22" i="14" s="1"/>
  <c r="E11" i="14"/>
  <c r="J10" i="14"/>
  <c r="K10" i="14" s="1"/>
  <c r="G10" i="14"/>
  <c r="F10" i="14"/>
  <c r="E10" i="14"/>
  <c r="K9" i="14"/>
  <c r="J9" i="14"/>
  <c r="G9" i="14"/>
  <c r="F9" i="14"/>
  <c r="E9" i="14"/>
  <c r="J8" i="14"/>
  <c r="K8" i="14" s="1"/>
  <c r="H8" i="14"/>
  <c r="G8" i="14"/>
  <c r="F8" i="14"/>
  <c r="E8" i="14"/>
  <c r="D8" i="14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G25" i="13"/>
  <c r="G24" i="13"/>
  <c r="G23" i="13"/>
  <c r="M22" i="13"/>
  <c r="L22" i="13"/>
  <c r="G22" i="13"/>
  <c r="I21" i="13"/>
  <c r="J21" i="13" s="1"/>
  <c r="G21" i="13"/>
  <c r="H21" i="13" s="1"/>
  <c r="F21" i="13"/>
  <c r="E21" i="13"/>
  <c r="J20" i="13"/>
  <c r="G20" i="13"/>
  <c r="F20" i="13"/>
  <c r="H20" i="13" s="1"/>
  <c r="E20" i="13"/>
  <c r="J19" i="13"/>
  <c r="G19" i="13"/>
  <c r="F19" i="13"/>
  <c r="E19" i="13"/>
  <c r="K18" i="13"/>
  <c r="J18" i="13"/>
  <c r="H18" i="13"/>
  <c r="G18" i="13"/>
  <c r="F18" i="13"/>
  <c r="F23" i="13" s="1"/>
  <c r="E18" i="13"/>
  <c r="J17" i="13"/>
  <c r="H17" i="13"/>
  <c r="G17" i="13"/>
  <c r="F17" i="13"/>
  <c r="E17" i="13"/>
  <c r="J16" i="13"/>
  <c r="G16" i="13"/>
  <c r="H16" i="13" s="1"/>
  <c r="F16" i="13"/>
  <c r="E16" i="13"/>
  <c r="K15" i="13"/>
  <c r="J15" i="13"/>
  <c r="G15" i="13"/>
  <c r="H15" i="13" s="1"/>
  <c r="F15" i="13"/>
  <c r="E15" i="13"/>
  <c r="J14" i="13"/>
  <c r="H14" i="13"/>
  <c r="G14" i="13"/>
  <c r="F14" i="13"/>
  <c r="E14" i="13"/>
  <c r="J13" i="13"/>
  <c r="G13" i="13"/>
  <c r="H13" i="13" s="1"/>
  <c r="F13" i="13"/>
  <c r="E13" i="13"/>
  <c r="K12" i="13"/>
  <c r="J12" i="13"/>
  <c r="H12" i="13"/>
  <c r="G12" i="13"/>
  <c r="F12" i="13"/>
  <c r="E12" i="13"/>
  <c r="J11" i="13"/>
  <c r="K11" i="13" s="1"/>
  <c r="G11" i="13"/>
  <c r="F11" i="13"/>
  <c r="F22" i="13" s="1"/>
  <c r="E11" i="13"/>
  <c r="K10" i="13"/>
  <c r="J10" i="13"/>
  <c r="G10" i="13"/>
  <c r="F10" i="13"/>
  <c r="F24" i="13" s="1"/>
  <c r="E10" i="13"/>
  <c r="J9" i="13"/>
  <c r="K9" i="13" s="1"/>
  <c r="H9" i="13"/>
  <c r="H23" i="13" s="1"/>
  <c r="G9" i="13"/>
  <c r="F9" i="13"/>
  <c r="E9" i="13"/>
  <c r="D9" i="13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K8" i="13"/>
  <c r="J8" i="13"/>
  <c r="G8" i="13"/>
  <c r="H8" i="13" s="1"/>
  <c r="F8" i="13"/>
  <c r="E8" i="13"/>
  <c r="D8" i="13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G25" i="12"/>
  <c r="G24" i="12"/>
  <c r="F24" i="12"/>
  <c r="G23" i="12"/>
  <c r="M22" i="12"/>
  <c r="L22" i="12"/>
  <c r="G22" i="12"/>
  <c r="J21" i="12"/>
  <c r="I21" i="12"/>
  <c r="G21" i="12"/>
  <c r="H21" i="12" s="1"/>
  <c r="F21" i="12"/>
  <c r="E21" i="12"/>
  <c r="J20" i="12"/>
  <c r="G20" i="12"/>
  <c r="H20" i="12" s="1"/>
  <c r="F20" i="12"/>
  <c r="E20" i="12"/>
  <c r="J19" i="12"/>
  <c r="H19" i="12"/>
  <c r="G19" i="12"/>
  <c r="F19" i="12"/>
  <c r="E19" i="12"/>
  <c r="J18" i="12"/>
  <c r="G18" i="12"/>
  <c r="H18" i="12" s="1"/>
  <c r="F18" i="12"/>
  <c r="E18" i="12"/>
  <c r="J17" i="12"/>
  <c r="H17" i="12"/>
  <c r="G17" i="12"/>
  <c r="F17" i="12"/>
  <c r="E17" i="12"/>
  <c r="J16" i="12"/>
  <c r="G16" i="12"/>
  <c r="F16" i="12"/>
  <c r="E16" i="12"/>
  <c r="K15" i="12"/>
  <c r="J15" i="12"/>
  <c r="G15" i="12"/>
  <c r="F15" i="12"/>
  <c r="H15" i="12" s="1"/>
  <c r="E15" i="12"/>
  <c r="J14" i="12"/>
  <c r="H14" i="12"/>
  <c r="G14" i="12"/>
  <c r="F14" i="12"/>
  <c r="E14" i="12"/>
  <c r="J13" i="12"/>
  <c r="G13" i="12"/>
  <c r="H13" i="12" s="1"/>
  <c r="H24" i="12" s="1"/>
  <c r="F13" i="12"/>
  <c r="E13" i="12"/>
  <c r="J12" i="12"/>
  <c r="G12" i="12"/>
  <c r="H12" i="12" s="1"/>
  <c r="F12" i="12"/>
  <c r="E12" i="12"/>
  <c r="J11" i="12"/>
  <c r="K11" i="12" s="1"/>
  <c r="G11" i="12"/>
  <c r="F11" i="12"/>
  <c r="H11" i="12" s="1"/>
  <c r="E11" i="12"/>
  <c r="J10" i="12"/>
  <c r="K10" i="12" s="1"/>
  <c r="K13" i="12" s="1"/>
  <c r="K17" i="12" s="1"/>
  <c r="G10" i="12"/>
  <c r="H10" i="12" s="1"/>
  <c r="F10" i="12"/>
  <c r="E10" i="12"/>
  <c r="K9" i="12"/>
  <c r="K12" i="12" s="1"/>
  <c r="J9" i="12"/>
  <c r="H9" i="12"/>
  <c r="H23" i="12" s="1"/>
  <c r="G9" i="12"/>
  <c r="F9" i="12"/>
  <c r="E9" i="12"/>
  <c r="D9" i="12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J8" i="12"/>
  <c r="K8" i="12" s="1"/>
  <c r="G8" i="12"/>
  <c r="F8" i="12"/>
  <c r="E8" i="12"/>
  <c r="D8" i="12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G25" i="11"/>
  <c r="G24" i="11"/>
  <c r="G23" i="11"/>
  <c r="M22" i="11"/>
  <c r="L22" i="11"/>
  <c r="G22" i="11"/>
  <c r="J21" i="11"/>
  <c r="I21" i="11"/>
  <c r="G21" i="11"/>
  <c r="H21" i="11" s="1"/>
  <c r="F21" i="11"/>
  <c r="E21" i="11"/>
  <c r="J20" i="11"/>
  <c r="H20" i="11"/>
  <c r="G20" i="11"/>
  <c r="F20" i="11"/>
  <c r="E20" i="11"/>
  <c r="J19" i="11"/>
  <c r="G19" i="11"/>
  <c r="H19" i="11" s="1"/>
  <c r="F19" i="11"/>
  <c r="E19" i="11"/>
  <c r="J18" i="11"/>
  <c r="G18" i="11"/>
  <c r="F18" i="11"/>
  <c r="H18" i="11" s="1"/>
  <c r="E18" i="11"/>
  <c r="J17" i="11"/>
  <c r="G17" i="11"/>
  <c r="F17" i="11"/>
  <c r="E17" i="11"/>
  <c r="J16" i="11"/>
  <c r="H16" i="11"/>
  <c r="G16" i="11"/>
  <c r="F16" i="11"/>
  <c r="E16" i="11"/>
  <c r="J15" i="11"/>
  <c r="H15" i="11"/>
  <c r="G15" i="11"/>
  <c r="F15" i="11"/>
  <c r="E15" i="11"/>
  <c r="J14" i="11"/>
  <c r="G14" i="11"/>
  <c r="H14" i="11" s="1"/>
  <c r="F14" i="11"/>
  <c r="E14" i="11"/>
  <c r="J13" i="11"/>
  <c r="G13" i="11"/>
  <c r="H13" i="11" s="1"/>
  <c r="F13" i="11"/>
  <c r="E13" i="11"/>
  <c r="J12" i="11"/>
  <c r="K12" i="11" s="1"/>
  <c r="K13" i="11" s="1"/>
  <c r="G12" i="11"/>
  <c r="F12" i="11"/>
  <c r="H12" i="11" s="1"/>
  <c r="E12" i="11"/>
  <c r="J11" i="11"/>
  <c r="G11" i="11"/>
  <c r="H11" i="11" s="1"/>
  <c r="F11" i="11"/>
  <c r="E11" i="11"/>
  <c r="K10" i="11"/>
  <c r="J10" i="11"/>
  <c r="G10" i="11"/>
  <c r="F10" i="11"/>
  <c r="E10" i="11"/>
  <c r="D10" i="1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J9" i="11"/>
  <c r="G9" i="11"/>
  <c r="F9" i="11"/>
  <c r="E9" i="11"/>
  <c r="K8" i="11"/>
  <c r="J8" i="11"/>
  <c r="G8" i="11"/>
  <c r="F8" i="11"/>
  <c r="E8" i="11"/>
  <c r="D8" i="11"/>
  <c r="D9" i="11" s="1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G25" i="10"/>
  <c r="G24" i="10"/>
  <c r="G23" i="10"/>
  <c r="M22" i="10"/>
  <c r="L22" i="10"/>
  <c r="G22" i="10"/>
  <c r="I21" i="10"/>
  <c r="J21" i="10" s="1"/>
  <c r="K21" i="10" s="1"/>
  <c r="H21" i="10"/>
  <c r="G21" i="10"/>
  <c r="F21" i="10"/>
  <c r="E21" i="10"/>
  <c r="J20" i="10"/>
  <c r="G20" i="10"/>
  <c r="H20" i="10" s="1"/>
  <c r="F20" i="10"/>
  <c r="E20" i="10"/>
  <c r="J19" i="10"/>
  <c r="H19" i="10"/>
  <c r="G19" i="10"/>
  <c r="F19" i="10"/>
  <c r="E19" i="10"/>
  <c r="J18" i="10"/>
  <c r="G18" i="10"/>
  <c r="F18" i="10"/>
  <c r="E18" i="10"/>
  <c r="J17" i="10"/>
  <c r="G17" i="10"/>
  <c r="F17" i="10"/>
  <c r="H17" i="10" s="1"/>
  <c r="E17" i="10"/>
  <c r="J16" i="10"/>
  <c r="H16" i="10"/>
  <c r="G16" i="10"/>
  <c r="F16" i="10"/>
  <c r="E16" i="10"/>
  <c r="D16" i="10"/>
  <c r="D17" i="10" s="1"/>
  <c r="D18" i="10" s="1"/>
  <c r="D19" i="10" s="1"/>
  <c r="D20" i="10" s="1"/>
  <c r="D21" i="10" s="1"/>
  <c r="J15" i="10"/>
  <c r="G15" i="10"/>
  <c r="H15" i="10" s="1"/>
  <c r="F15" i="10"/>
  <c r="E15" i="10"/>
  <c r="J14" i="10"/>
  <c r="G14" i="10"/>
  <c r="H14" i="10" s="1"/>
  <c r="F14" i="10"/>
  <c r="E14" i="10"/>
  <c r="J13" i="10"/>
  <c r="G13" i="10"/>
  <c r="F13" i="10"/>
  <c r="H13" i="10" s="1"/>
  <c r="E13" i="10"/>
  <c r="J12" i="10"/>
  <c r="K12" i="10" s="1"/>
  <c r="K15" i="10" s="1"/>
  <c r="K19" i="10" s="1"/>
  <c r="G12" i="10"/>
  <c r="H12" i="10" s="1"/>
  <c r="F12" i="10"/>
  <c r="E12" i="10"/>
  <c r="K11" i="10"/>
  <c r="J11" i="10"/>
  <c r="H11" i="10"/>
  <c r="G11" i="10"/>
  <c r="F11" i="10"/>
  <c r="F22" i="10" s="1"/>
  <c r="E11" i="10"/>
  <c r="D11" i="10"/>
  <c r="D12" i="10" s="1"/>
  <c r="D13" i="10" s="1"/>
  <c r="D14" i="10" s="1"/>
  <c r="D15" i="10" s="1"/>
  <c r="J10" i="10"/>
  <c r="K10" i="10" s="1"/>
  <c r="K14" i="10" s="1"/>
  <c r="G10" i="10"/>
  <c r="F10" i="10"/>
  <c r="E10" i="10"/>
  <c r="K9" i="10"/>
  <c r="J9" i="10"/>
  <c r="H9" i="10"/>
  <c r="G9" i="10"/>
  <c r="F9" i="10"/>
  <c r="F23" i="10" s="1"/>
  <c r="E9" i="10"/>
  <c r="D9" i="10"/>
  <c r="D10" i="10" s="1"/>
  <c r="J8" i="10"/>
  <c r="K8" i="10" s="1"/>
  <c r="H8" i="10"/>
  <c r="G8" i="10"/>
  <c r="F8" i="10"/>
  <c r="E8" i="10"/>
  <c r="D8" i="10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G25" i="9"/>
  <c r="G24" i="9"/>
  <c r="G23" i="9"/>
  <c r="F23" i="9"/>
  <c r="M22" i="9"/>
  <c r="L22" i="9"/>
  <c r="G22" i="9"/>
  <c r="I21" i="9"/>
  <c r="J21" i="9" s="1"/>
  <c r="G21" i="9"/>
  <c r="H21" i="9" s="1"/>
  <c r="F21" i="9"/>
  <c r="E21" i="9"/>
  <c r="J20" i="9"/>
  <c r="H20" i="9"/>
  <c r="G20" i="9"/>
  <c r="F20" i="9"/>
  <c r="E20" i="9"/>
  <c r="J19" i="9"/>
  <c r="K19" i="9" s="1"/>
  <c r="G19" i="9"/>
  <c r="F19" i="9"/>
  <c r="E19" i="9"/>
  <c r="K18" i="9"/>
  <c r="J18" i="9"/>
  <c r="G18" i="9"/>
  <c r="F18" i="9"/>
  <c r="H18" i="9" s="1"/>
  <c r="E18" i="9"/>
  <c r="J17" i="9"/>
  <c r="H17" i="9"/>
  <c r="G17" i="9"/>
  <c r="F17" i="9"/>
  <c r="E17" i="9"/>
  <c r="J16" i="9"/>
  <c r="G16" i="9"/>
  <c r="H16" i="9" s="1"/>
  <c r="F16" i="9"/>
  <c r="E16" i="9"/>
  <c r="J15" i="9"/>
  <c r="G15" i="9"/>
  <c r="H15" i="9" s="1"/>
  <c r="F15" i="9"/>
  <c r="E15" i="9"/>
  <c r="J14" i="9"/>
  <c r="K14" i="9" s="1"/>
  <c r="K15" i="9" s="1"/>
  <c r="K16" i="9" s="1"/>
  <c r="G14" i="9"/>
  <c r="F14" i="9"/>
  <c r="H14" i="9" s="1"/>
  <c r="E14" i="9"/>
  <c r="J13" i="9"/>
  <c r="K13" i="9" s="1"/>
  <c r="G13" i="9"/>
  <c r="H13" i="9" s="1"/>
  <c r="F13" i="9"/>
  <c r="E13" i="9"/>
  <c r="K12" i="9"/>
  <c r="J12" i="9"/>
  <c r="H12" i="9"/>
  <c r="H23" i="9" s="1"/>
  <c r="G12" i="9"/>
  <c r="F12" i="9"/>
  <c r="E12" i="9"/>
  <c r="D12" i="9"/>
  <c r="D13" i="9" s="1"/>
  <c r="D14" i="9" s="1"/>
  <c r="D15" i="9" s="1"/>
  <c r="D16" i="9" s="1"/>
  <c r="D17" i="9" s="1"/>
  <c r="D18" i="9" s="1"/>
  <c r="D19" i="9" s="1"/>
  <c r="D20" i="9" s="1"/>
  <c r="D21" i="9" s="1"/>
  <c r="J11" i="9"/>
  <c r="K11" i="9" s="1"/>
  <c r="G11" i="9"/>
  <c r="F11" i="9"/>
  <c r="E11" i="9"/>
  <c r="K10" i="9"/>
  <c r="J10" i="9"/>
  <c r="H10" i="9"/>
  <c r="G10" i="9"/>
  <c r="F10" i="9"/>
  <c r="E10" i="9"/>
  <c r="D10" i="9"/>
  <c r="D11" i="9" s="1"/>
  <c r="J9" i="9"/>
  <c r="K9" i="9" s="1"/>
  <c r="H9" i="9"/>
  <c r="G9" i="9"/>
  <c r="F9" i="9"/>
  <c r="E9" i="9"/>
  <c r="D9" i="9"/>
  <c r="K8" i="9"/>
  <c r="J8" i="9"/>
  <c r="G8" i="9"/>
  <c r="H8" i="9" s="1"/>
  <c r="F8" i="9"/>
  <c r="E8" i="9"/>
  <c r="D8" i="9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G24" i="8"/>
  <c r="G23" i="8"/>
  <c r="L22" i="8"/>
  <c r="G22" i="8"/>
  <c r="I21" i="8"/>
  <c r="J21" i="8" s="1"/>
  <c r="G21" i="8"/>
  <c r="H21" i="8" s="1"/>
  <c r="F21" i="8"/>
  <c r="E21" i="8"/>
  <c r="J20" i="8"/>
  <c r="H20" i="8"/>
  <c r="G20" i="8"/>
  <c r="F20" i="8"/>
  <c r="E20" i="8"/>
  <c r="J19" i="8"/>
  <c r="G19" i="8"/>
  <c r="F19" i="8"/>
  <c r="E19" i="8"/>
  <c r="J18" i="8"/>
  <c r="G18" i="8"/>
  <c r="F18" i="8"/>
  <c r="H18" i="8" s="1"/>
  <c r="E18" i="8"/>
  <c r="J17" i="8"/>
  <c r="H17" i="8"/>
  <c r="G17" i="8"/>
  <c r="F17" i="8"/>
  <c r="E17" i="8"/>
  <c r="J16" i="8"/>
  <c r="G16" i="8"/>
  <c r="H16" i="8" s="1"/>
  <c r="F16" i="8"/>
  <c r="E16" i="8"/>
  <c r="J15" i="8"/>
  <c r="G15" i="8"/>
  <c r="H15" i="8" s="1"/>
  <c r="F15" i="8"/>
  <c r="E15" i="8"/>
  <c r="J14" i="8"/>
  <c r="G14" i="8"/>
  <c r="F14" i="8"/>
  <c r="H14" i="8" s="1"/>
  <c r="E14" i="8"/>
  <c r="J13" i="8"/>
  <c r="H13" i="8"/>
  <c r="G13" i="8"/>
  <c r="F13" i="8"/>
  <c r="E13" i="8"/>
  <c r="D13" i="8"/>
  <c r="D14" i="8" s="1"/>
  <c r="D15" i="8" s="1"/>
  <c r="D16" i="8" s="1"/>
  <c r="D17" i="8" s="1"/>
  <c r="D18" i="8" s="1"/>
  <c r="D19" i="8" s="1"/>
  <c r="D20" i="8" s="1"/>
  <c r="D21" i="8" s="1"/>
  <c r="J12" i="8"/>
  <c r="G12" i="8"/>
  <c r="H12" i="8" s="1"/>
  <c r="F12" i="8"/>
  <c r="E12" i="8"/>
  <c r="K11" i="8"/>
  <c r="K14" i="8" s="1"/>
  <c r="K15" i="8" s="1"/>
  <c r="K16" i="8" s="1"/>
  <c r="J11" i="8"/>
  <c r="G11" i="8"/>
  <c r="F11" i="8"/>
  <c r="F23" i="8" s="1"/>
  <c r="E11" i="8"/>
  <c r="J10" i="8"/>
  <c r="K10" i="8" s="1"/>
  <c r="G10" i="8"/>
  <c r="H10" i="8" s="1"/>
  <c r="F10" i="8"/>
  <c r="E10" i="8"/>
  <c r="J9" i="8"/>
  <c r="G9" i="8"/>
  <c r="F9" i="8"/>
  <c r="H9" i="8" s="1"/>
  <c r="E9" i="8"/>
  <c r="M8" i="8"/>
  <c r="M22" i="8" s="1"/>
  <c r="K8" i="8"/>
  <c r="K9" i="8" s="1"/>
  <c r="K12" i="8" s="1"/>
  <c r="J8" i="8"/>
  <c r="G8" i="8"/>
  <c r="F8" i="8"/>
  <c r="F22" i="8" s="1"/>
  <c r="E8" i="8"/>
  <c r="D8" i="8"/>
  <c r="D9" i="8" s="1"/>
  <c r="D10" i="8" s="1"/>
  <c r="D11" i="8" s="1"/>
  <c r="D12" i="8" s="1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G24" i="7"/>
  <c r="G23" i="7"/>
  <c r="M22" i="7"/>
  <c r="L22" i="7"/>
  <c r="G22" i="7"/>
  <c r="I21" i="7"/>
  <c r="J21" i="7" s="1"/>
  <c r="H21" i="7"/>
  <c r="G21" i="7"/>
  <c r="F21" i="7"/>
  <c r="E21" i="7"/>
  <c r="J20" i="7"/>
  <c r="G20" i="7"/>
  <c r="H20" i="7" s="1"/>
  <c r="F20" i="7"/>
  <c r="E20" i="7"/>
  <c r="J19" i="7"/>
  <c r="G19" i="7"/>
  <c r="H19" i="7" s="1"/>
  <c r="F19" i="7"/>
  <c r="E19" i="7"/>
  <c r="J18" i="7"/>
  <c r="H18" i="7"/>
  <c r="G18" i="7"/>
  <c r="F18" i="7"/>
  <c r="E18" i="7"/>
  <c r="J17" i="7"/>
  <c r="G17" i="7"/>
  <c r="H17" i="7" s="1"/>
  <c r="F17" i="7"/>
  <c r="E17" i="7"/>
  <c r="J16" i="7"/>
  <c r="H16" i="7"/>
  <c r="G16" i="7"/>
  <c r="F16" i="7"/>
  <c r="E16" i="7"/>
  <c r="J15" i="7"/>
  <c r="G15" i="7"/>
  <c r="F15" i="7"/>
  <c r="E15" i="7"/>
  <c r="J14" i="7"/>
  <c r="H14" i="7"/>
  <c r="G14" i="7"/>
  <c r="F14" i="7"/>
  <c r="E14" i="7"/>
  <c r="J13" i="7"/>
  <c r="H13" i="7"/>
  <c r="G13" i="7"/>
  <c r="F13" i="7"/>
  <c r="E13" i="7"/>
  <c r="J12" i="7"/>
  <c r="G12" i="7"/>
  <c r="H12" i="7" s="1"/>
  <c r="F12" i="7"/>
  <c r="E12" i="7"/>
  <c r="J11" i="7"/>
  <c r="G11" i="7"/>
  <c r="H11" i="7" s="1"/>
  <c r="F11" i="7"/>
  <c r="E11" i="7"/>
  <c r="J10" i="7"/>
  <c r="G10" i="7"/>
  <c r="F10" i="7"/>
  <c r="E10" i="7"/>
  <c r="J9" i="7"/>
  <c r="K9" i="7" s="1"/>
  <c r="K11" i="7" s="1"/>
  <c r="G9" i="7"/>
  <c r="H9" i="7" s="1"/>
  <c r="F9" i="7"/>
  <c r="F23" i="7" s="1"/>
  <c r="E9" i="7"/>
  <c r="N8" i="7"/>
  <c r="J8" i="7"/>
  <c r="K8" i="7" s="1"/>
  <c r="K10" i="7" s="1"/>
  <c r="K12" i="7" s="1"/>
  <c r="K14" i="7" s="1"/>
  <c r="G8" i="7"/>
  <c r="H8" i="7" s="1"/>
  <c r="F8" i="7"/>
  <c r="F22" i="7" s="1"/>
  <c r="E8" i="7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G24" i="6"/>
  <c r="G23" i="6"/>
  <c r="M22" i="6"/>
  <c r="L22" i="6"/>
  <c r="G22" i="6"/>
  <c r="J21" i="6"/>
  <c r="I21" i="6"/>
  <c r="G21" i="6"/>
  <c r="F21" i="6"/>
  <c r="H21" i="6" s="1"/>
  <c r="E21" i="6"/>
  <c r="J20" i="6"/>
  <c r="G20" i="6"/>
  <c r="H20" i="6" s="1"/>
  <c r="F20" i="6"/>
  <c r="E20" i="6"/>
  <c r="J19" i="6"/>
  <c r="H19" i="6"/>
  <c r="G19" i="6"/>
  <c r="F19" i="6"/>
  <c r="E19" i="6"/>
  <c r="J18" i="6"/>
  <c r="G18" i="6"/>
  <c r="H18" i="6" s="1"/>
  <c r="F18" i="6"/>
  <c r="E18" i="6"/>
  <c r="J17" i="6"/>
  <c r="G17" i="6"/>
  <c r="F17" i="6"/>
  <c r="H17" i="6" s="1"/>
  <c r="E17" i="6"/>
  <c r="J16" i="6"/>
  <c r="G16" i="6"/>
  <c r="H16" i="6" s="1"/>
  <c r="F16" i="6"/>
  <c r="E16" i="6"/>
  <c r="J15" i="6"/>
  <c r="H15" i="6"/>
  <c r="G15" i="6"/>
  <c r="F15" i="6"/>
  <c r="E15" i="6"/>
  <c r="J14" i="6"/>
  <c r="K14" i="6" s="1"/>
  <c r="K15" i="6" s="1"/>
  <c r="G14" i="6"/>
  <c r="H14" i="6" s="1"/>
  <c r="F14" i="6"/>
  <c r="E14" i="6"/>
  <c r="J13" i="6"/>
  <c r="G13" i="6"/>
  <c r="F13" i="6"/>
  <c r="H13" i="6" s="1"/>
  <c r="E13" i="6"/>
  <c r="J12" i="6"/>
  <c r="G12" i="6"/>
  <c r="H12" i="6" s="1"/>
  <c r="F12" i="6"/>
  <c r="E12" i="6"/>
  <c r="J11" i="6"/>
  <c r="H11" i="6"/>
  <c r="G11" i="6"/>
  <c r="F11" i="6"/>
  <c r="E11" i="6"/>
  <c r="J10" i="6"/>
  <c r="K10" i="6" s="1"/>
  <c r="K11" i="6" s="1"/>
  <c r="G10" i="6"/>
  <c r="H10" i="6" s="1"/>
  <c r="H23" i="6" s="1"/>
  <c r="F10" i="6"/>
  <c r="F23" i="6" s="1"/>
  <c r="E10" i="6"/>
  <c r="K9" i="6"/>
  <c r="J9" i="6"/>
  <c r="G9" i="6"/>
  <c r="F9" i="6"/>
  <c r="E9" i="6"/>
  <c r="D9" i="6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J8" i="6"/>
  <c r="K8" i="6" s="1"/>
  <c r="G8" i="6"/>
  <c r="H8" i="6" s="1"/>
  <c r="F8" i="6"/>
  <c r="E8" i="6"/>
  <c r="D8" i="6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G24" i="5"/>
  <c r="G23" i="5"/>
  <c r="M22" i="5"/>
  <c r="L22" i="5"/>
  <c r="G22" i="5"/>
  <c r="J21" i="5"/>
  <c r="I21" i="5"/>
  <c r="G21" i="5"/>
  <c r="F21" i="5"/>
  <c r="H21" i="5" s="1"/>
  <c r="E21" i="5"/>
  <c r="J20" i="5"/>
  <c r="G20" i="5"/>
  <c r="H20" i="5" s="1"/>
  <c r="F20" i="5"/>
  <c r="E20" i="5"/>
  <c r="J19" i="5"/>
  <c r="H19" i="5"/>
  <c r="G19" i="5"/>
  <c r="F19" i="5"/>
  <c r="E19" i="5"/>
  <c r="J18" i="5"/>
  <c r="G18" i="5"/>
  <c r="H18" i="5" s="1"/>
  <c r="F18" i="5"/>
  <c r="E18" i="5"/>
  <c r="J17" i="5"/>
  <c r="G17" i="5"/>
  <c r="F17" i="5"/>
  <c r="H17" i="5" s="1"/>
  <c r="E17" i="5"/>
  <c r="J16" i="5"/>
  <c r="G16" i="5"/>
  <c r="H16" i="5" s="1"/>
  <c r="F16" i="5"/>
  <c r="E16" i="5"/>
  <c r="J15" i="5"/>
  <c r="H15" i="5"/>
  <c r="G15" i="5"/>
  <c r="F15" i="5"/>
  <c r="E15" i="5"/>
  <c r="D15" i="5"/>
  <c r="D16" i="5" s="1"/>
  <c r="D17" i="5" s="1"/>
  <c r="D18" i="5" s="1"/>
  <c r="D19" i="5" s="1"/>
  <c r="D20" i="5" s="1"/>
  <c r="D21" i="5" s="1"/>
  <c r="J14" i="5"/>
  <c r="G14" i="5"/>
  <c r="H14" i="5" s="1"/>
  <c r="F14" i="5"/>
  <c r="E14" i="5"/>
  <c r="J13" i="5"/>
  <c r="G13" i="5"/>
  <c r="F13" i="5"/>
  <c r="E13" i="5"/>
  <c r="J12" i="5"/>
  <c r="G12" i="5"/>
  <c r="H12" i="5" s="1"/>
  <c r="F12" i="5"/>
  <c r="E12" i="5"/>
  <c r="J11" i="5"/>
  <c r="H11" i="5"/>
  <c r="G11" i="5"/>
  <c r="F11" i="5"/>
  <c r="E11" i="5"/>
  <c r="D11" i="5"/>
  <c r="D12" i="5" s="1"/>
  <c r="D13" i="5" s="1"/>
  <c r="D14" i="5" s="1"/>
  <c r="J10" i="5"/>
  <c r="K10" i="5" s="1"/>
  <c r="G10" i="5"/>
  <c r="H10" i="5" s="1"/>
  <c r="F10" i="5"/>
  <c r="E10" i="5"/>
  <c r="K9" i="5"/>
  <c r="K11" i="5" s="1"/>
  <c r="J9" i="5"/>
  <c r="G9" i="5"/>
  <c r="F9" i="5"/>
  <c r="E9" i="5"/>
  <c r="D9" i="5"/>
  <c r="D10" i="5" s="1"/>
  <c r="J8" i="5"/>
  <c r="K8" i="5" s="1"/>
  <c r="G8" i="5"/>
  <c r="H8" i="5" s="1"/>
  <c r="F8" i="5"/>
  <c r="E8" i="5"/>
  <c r="D8" i="5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G24" i="4"/>
  <c r="G23" i="4"/>
  <c r="M22" i="4"/>
  <c r="L22" i="4"/>
  <c r="G22" i="4"/>
  <c r="J21" i="4"/>
  <c r="I21" i="4"/>
  <c r="G21" i="4"/>
  <c r="F21" i="4"/>
  <c r="H21" i="4" s="1"/>
  <c r="E21" i="4"/>
  <c r="J20" i="4"/>
  <c r="G20" i="4"/>
  <c r="H20" i="4" s="1"/>
  <c r="F20" i="4"/>
  <c r="E20" i="4"/>
  <c r="J19" i="4"/>
  <c r="H19" i="4"/>
  <c r="G19" i="4"/>
  <c r="F19" i="4"/>
  <c r="E19" i="4"/>
  <c r="J18" i="4"/>
  <c r="G18" i="4"/>
  <c r="H18" i="4" s="1"/>
  <c r="F18" i="4"/>
  <c r="E18" i="4"/>
  <c r="J17" i="4"/>
  <c r="G17" i="4"/>
  <c r="F17" i="4"/>
  <c r="H17" i="4" s="1"/>
  <c r="E17" i="4"/>
  <c r="J16" i="4"/>
  <c r="G16" i="4"/>
  <c r="H16" i="4" s="1"/>
  <c r="F16" i="4"/>
  <c r="E16" i="4"/>
  <c r="J15" i="4"/>
  <c r="H15" i="4"/>
  <c r="G15" i="4"/>
  <c r="F15" i="4"/>
  <c r="E15" i="4"/>
  <c r="J14" i="4"/>
  <c r="G14" i="4"/>
  <c r="H14" i="4" s="1"/>
  <c r="F14" i="4"/>
  <c r="E14" i="4"/>
  <c r="J13" i="4"/>
  <c r="G13" i="4"/>
  <c r="F13" i="4"/>
  <c r="H13" i="4" s="1"/>
  <c r="E13" i="4"/>
  <c r="J12" i="4"/>
  <c r="G12" i="4"/>
  <c r="H12" i="4" s="1"/>
  <c r="F12" i="4"/>
  <c r="E12" i="4"/>
  <c r="J11" i="4"/>
  <c r="H11" i="4"/>
  <c r="G11" i="4"/>
  <c r="F11" i="4"/>
  <c r="F22" i="4" s="1"/>
  <c r="E11" i="4"/>
  <c r="D11" i="4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J10" i="4"/>
  <c r="G10" i="4"/>
  <c r="H10" i="4" s="1"/>
  <c r="F10" i="4"/>
  <c r="E10" i="4"/>
  <c r="K9" i="4"/>
  <c r="J9" i="4"/>
  <c r="G9" i="4"/>
  <c r="F9" i="4"/>
  <c r="E9" i="4"/>
  <c r="D9" i="4"/>
  <c r="D10" i="4" s="1"/>
  <c r="J8" i="4"/>
  <c r="K8" i="4" s="1"/>
  <c r="K11" i="4" s="1"/>
  <c r="K13" i="4" s="1"/>
  <c r="G8" i="4"/>
  <c r="H8" i="4" s="1"/>
  <c r="F8" i="4"/>
  <c r="E8" i="4"/>
  <c r="D8" i="4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G24" i="3"/>
  <c r="G23" i="3"/>
  <c r="M22" i="3"/>
  <c r="L22" i="3"/>
  <c r="G22" i="3"/>
  <c r="J21" i="3"/>
  <c r="I21" i="3"/>
  <c r="G21" i="3"/>
  <c r="F21" i="3"/>
  <c r="H21" i="3" s="1"/>
  <c r="E21" i="3"/>
  <c r="J20" i="3"/>
  <c r="G20" i="3"/>
  <c r="H20" i="3" s="1"/>
  <c r="F20" i="3"/>
  <c r="E20" i="3"/>
  <c r="J19" i="3"/>
  <c r="H19" i="3"/>
  <c r="G19" i="3"/>
  <c r="F19" i="3"/>
  <c r="E19" i="3"/>
  <c r="J18" i="3"/>
  <c r="G18" i="3"/>
  <c r="H18" i="3" s="1"/>
  <c r="F18" i="3"/>
  <c r="E18" i="3"/>
  <c r="J17" i="3"/>
  <c r="G17" i="3"/>
  <c r="F17" i="3"/>
  <c r="H17" i="3" s="1"/>
  <c r="E17" i="3"/>
  <c r="J16" i="3"/>
  <c r="G16" i="3"/>
  <c r="H16" i="3" s="1"/>
  <c r="F16" i="3"/>
  <c r="E16" i="3"/>
  <c r="J15" i="3"/>
  <c r="H15" i="3"/>
  <c r="G15" i="3"/>
  <c r="F15" i="3"/>
  <c r="E15" i="3"/>
  <c r="J14" i="3"/>
  <c r="G14" i="3"/>
  <c r="H14" i="3" s="1"/>
  <c r="H22" i="3" s="1"/>
  <c r="F14" i="3"/>
  <c r="E14" i="3"/>
  <c r="J13" i="3"/>
  <c r="G13" i="3"/>
  <c r="F13" i="3"/>
  <c r="H13" i="3" s="1"/>
  <c r="E13" i="3"/>
  <c r="J12" i="3"/>
  <c r="G12" i="3"/>
  <c r="H12" i="3" s="1"/>
  <c r="F12" i="3"/>
  <c r="E12" i="3"/>
  <c r="J11" i="3"/>
  <c r="H11" i="3"/>
  <c r="G11" i="3"/>
  <c r="F11" i="3"/>
  <c r="E11" i="3"/>
  <c r="J10" i="3"/>
  <c r="G10" i="3"/>
  <c r="H10" i="3" s="1"/>
  <c r="F10" i="3"/>
  <c r="E10" i="3"/>
  <c r="K9" i="3"/>
  <c r="J9" i="3"/>
  <c r="G9" i="3"/>
  <c r="F9" i="3"/>
  <c r="E9" i="3"/>
  <c r="D9" i="3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J8" i="3"/>
  <c r="K8" i="3" s="1"/>
  <c r="K11" i="3" s="1"/>
  <c r="G8" i="3"/>
  <c r="H8" i="3" s="1"/>
  <c r="F8" i="3"/>
  <c r="E8" i="3"/>
  <c r="D8" i="3"/>
  <c r="F35" i="2"/>
  <c r="F34" i="2"/>
  <c r="I33" i="2"/>
  <c r="F33" i="2"/>
  <c r="F32" i="2"/>
  <c r="F31" i="2"/>
  <c r="I30" i="2"/>
  <c r="F30" i="2"/>
  <c r="F29" i="2"/>
  <c r="F28" i="2"/>
  <c r="I27" i="2"/>
  <c r="F27" i="2"/>
  <c r="F26" i="2"/>
  <c r="F25" i="2"/>
  <c r="I24" i="2"/>
  <c r="J24" i="2" s="1"/>
  <c r="F24" i="2"/>
  <c r="F23" i="2"/>
  <c r="I22" i="2"/>
  <c r="F22" i="2"/>
  <c r="F21" i="2"/>
  <c r="I20" i="2"/>
  <c r="F20" i="2"/>
  <c r="F19" i="2"/>
  <c r="I18" i="2"/>
  <c r="F18" i="2"/>
  <c r="F17" i="2"/>
  <c r="F16" i="2"/>
  <c r="I15" i="2"/>
  <c r="F15" i="2"/>
  <c r="F14" i="2"/>
  <c r="F13" i="2"/>
  <c r="I12" i="2"/>
  <c r="F12" i="2"/>
  <c r="F11" i="2"/>
  <c r="I10" i="2"/>
  <c r="F10" i="2"/>
  <c r="F9" i="2"/>
  <c r="I8" i="2"/>
  <c r="J8" i="2" s="1"/>
  <c r="F8" i="2"/>
  <c r="F7" i="2"/>
  <c r="I6" i="2"/>
  <c r="F6" i="2"/>
  <c r="I7" i="1"/>
  <c r="H22" i="5" l="1"/>
  <c r="K11" i="11"/>
  <c r="K15" i="11" s="1"/>
  <c r="K16" i="11" s="1"/>
  <c r="K21" i="11" s="1"/>
  <c r="F23" i="4"/>
  <c r="H9" i="4"/>
  <c r="H23" i="4" s="1"/>
  <c r="F24" i="4"/>
  <c r="F22" i="5"/>
  <c r="H13" i="5"/>
  <c r="F22" i="3"/>
  <c r="F23" i="5"/>
  <c r="F24" i="5"/>
  <c r="H9" i="5"/>
  <c r="J12" i="2"/>
  <c r="K10" i="3"/>
  <c r="K13" i="3" s="1"/>
  <c r="K15" i="3" s="1"/>
  <c r="K14" i="4"/>
  <c r="K15" i="4" s="1"/>
  <c r="K16" i="4" s="1"/>
  <c r="K17" i="4" s="1"/>
  <c r="K20" i="4" s="1"/>
  <c r="F24" i="6"/>
  <c r="F22" i="6"/>
  <c r="H9" i="6"/>
  <c r="K16" i="6"/>
  <c r="K19" i="6" s="1"/>
  <c r="K21" i="6"/>
  <c r="F23" i="11"/>
  <c r="H10" i="11"/>
  <c r="H23" i="11" s="1"/>
  <c r="J30" i="2"/>
  <c r="K12" i="3"/>
  <c r="H22" i="9"/>
  <c r="J6" i="2"/>
  <c r="J22" i="2"/>
  <c r="J33" i="2"/>
  <c r="K14" i="3"/>
  <c r="K17" i="3" s="1"/>
  <c r="K19" i="3" s="1"/>
  <c r="F24" i="8"/>
  <c r="H8" i="8"/>
  <c r="J20" i="2"/>
  <c r="H22" i="4"/>
  <c r="K12" i="5"/>
  <c r="K13" i="5" s="1"/>
  <c r="K15" i="5" s="1"/>
  <c r="K18" i="5"/>
  <c r="K19" i="5" s="1"/>
  <c r="K21" i="5" s="1"/>
  <c r="J10" i="2"/>
  <c r="J15" i="2"/>
  <c r="J18" i="2"/>
  <c r="F23" i="3"/>
  <c r="F24" i="3"/>
  <c r="H9" i="3"/>
  <c r="K16" i="3"/>
  <c r="K18" i="3" s="1"/>
  <c r="K20" i="3" s="1"/>
  <c r="K21" i="3"/>
  <c r="K10" i="4"/>
  <c r="K12" i="4" s="1"/>
  <c r="K18" i="4" s="1"/>
  <c r="K19" i="4" s="1"/>
  <c r="K21" i="4" s="1"/>
  <c r="K14" i="5"/>
  <c r="K16" i="5" s="1"/>
  <c r="K17" i="5" s="1"/>
  <c r="K20" i="5" s="1"/>
  <c r="K12" i="6"/>
  <c r="K13" i="6" s="1"/>
  <c r="K17" i="6" s="1"/>
  <c r="K18" i="6" s="1"/>
  <c r="K20" i="6" s="1"/>
  <c r="H22" i="7"/>
  <c r="F24" i="7"/>
  <c r="H10" i="7"/>
  <c r="K17" i="7"/>
  <c r="K19" i="7" s="1"/>
  <c r="K21" i="7" s="1"/>
  <c r="F22" i="9"/>
  <c r="K18" i="10"/>
  <c r="K20" i="10" s="1"/>
  <c r="H15" i="7"/>
  <c r="H23" i="7" s="1"/>
  <c r="K13" i="8"/>
  <c r="K18" i="8" s="1"/>
  <c r="K19" i="8" s="1"/>
  <c r="K21" i="8" s="1"/>
  <c r="F25" i="10"/>
  <c r="H23" i="10"/>
  <c r="F24" i="10"/>
  <c r="F22" i="11"/>
  <c r="F25" i="11"/>
  <c r="K9" i="11"/>
  <c r="K14" i="11" s="1"/>
  <c r="K19" i="11"/>
  <c r="K20" i="11" s="1"/>
  <c r="F22" i="12"/>
  <c r="F25" i="12"/>
  <c r="H22" i="13"/>
  <c r="K21" i="13"/>
  <c r="F23" i="14"/>
  <c r="K13" i="14"/>
  <c r="K15" i="14" s="1"/>
  <c r="K18" i="14" s="1"/>
  <c r="K20" i="14" s="1"/>
  <c r="K19" i="12"/>
  <c r="K14" i="13"/>
  <c r="F22" i="14"/>
  <c r="K13" i="10"/>
  <c r="K17" i="11"/>
  <c r="K18" i="11" s="1"/>
  <c r="F23" i="12"/>
  <c r="H10" i="13"/>
  <c r="H24" i="13" s="1"/>
  <c r="K19" i="13"/>
  <c r="F25" i="13"/>
  <c r="J27" i="2"/>
  <c r="K13" i="7"/>
  <c r="K15" i="7" s="1"/>
  <c r="K16" i="7" s="1"/>
  <c r="K18" i="7" s="1"/>
  <c r="K20" i="7" s="1"/>
  <c r="F25" i="9"/>
  <c r="F24" i="9"/>
  <c r="K21" i="9"/>
  <c r="H22" i="10"/>
  <c r="H8" i="11"/>
  <c r="K18" i="12"/>
  <c r="K20" i="12" s="1"/>
  <c r="K13" i="13"/>
  <c r="K16" i="13" s="1"/>
  <c r="K20" i="13" s="1"/>
  <c r="F25" i="14"/>
  <c r="H9" i="14"/>
  <c r="H23" i="14" s="1"/>
  <c r="H11" i="8"/>
  <c r="H23" i="8" s="1"/>
  <c r="K17" i="8"/>
  <c r="K20" i="8" s="1"/>
  <c r="H11" i="9"/>
  <c r="K17" i="9"/>
  <c r="K20" i="9" s="1"/>
  <c r="H10" i="10"/>
  <c r="H24" i="10" s="1"/>
  <c r="K16" i="10"/>
  <c r="K17" i="10" s="1"/>
  <c r="H9" i="11"/>
  <c r="H8" i="12"/>
  <c r="K14" i="12"/>
  <c r="K16" i="12" s="1"/>
  <c r="K21" i="12" s="1"/>
  <c r="H19" i="13"/>
  <c r="H18" i="14"/>
  <c r="H19" i="8"/>
  <c r="H19" i="9"/>
  <c r="H24" i="9" s="1"/>
  <c r="H18" i="10"/>
  <c r="F24" i="11"/>
  <c r="H17" i="11"/>
  <c r="H24" i="11" s="1"/>
  <c r="H16" i="12"/>
  <c r="H11" i="13"/>
  <c r="K17" i="13"/>
  <c r="H10" i="14"/>
  <c r="H24" i="14" s="1"/>
  <c r="K16" i="14"/>
  <c r="K19" i="14" s="1"/>
  <c r="K21" i="14"/>
  <c r="H25" i="11" l="1"/>
  <c r="H22" i="11"/>
  <c r="H25" i="9"/>
  <c r="H25" i="13"/>
  <c r="H24" i="8"/>
  <c r="H22" i="8"/>
  <c r="H24" i="6"/>
  <c r="H22" i="6"/>
  <c r="H23" i="5"/>
  <c r="H24" i="5"/>
  <c r="H25" i="12"/>
  <c r="H22" i="12"/>
  <c r="H24" i="7"/>
  <c r="H23" i="3"/>
  <c r="H24" i="3"/>
  <c r="H25" i="10"/>
  <c r="H25" i="14"/>
  <c r="H24" i="4"/>
</calcChain>
</file>

<file path=xl/sharedStrings.xml><?xml version="1.0" encoding="utf-8"?>
<sst xmlns="http://schemas.openxmlformats.org/spreadsheetml/2006/main" count="643" uniqueCount="148">
  <si>
    <t>Серія міні марафонів "Великі Перегони", 2-й етап, 15.05.21</t>
  </si>
  <si>
    <t>Конфігурація № 11R</t>
  </si>
  <si>
    <t>Місце</t>
  </si>
  <si>
    <t>Команда</t>
  </si>
  <si>
    <t>Пилот</t>
  </si>
  <si>
    <t>№ в гонці</t>
  </si>
  <si>
    <t>Квала</t>
  </si>
  <si>
    <t>Гонка</t>
  </si>
  <si>
    <t>Краще коло в гонці</t>
  </si>
  <si>
    <t>Час</t>
  </si>
  <si>
    <t>Кола</t>
  </si>
  <si>
    <t>Час/від лидера</t>
  </si>
  <si>
    <t>Від місця вище</t>
  </si>
  <si>
    <t>На колі</t>
  </si>
  <si>
    <t>Buro 11 NFS</t>
  </si>
  <si>
    <t>7:00:37</t>
  </si>
  <si>
    <t>-</t>
  </si>
  <si>
    <t>NFS Kozaks</t>
  </si>
  <si>
    <t>NFS ASS Racing Team</t>
  </si>
  <si>
    <t>1 коло</t>
  </si>
  <si>
    <t>BY_RT</t>
  </si>
  <si>
    <t>12.55</t>
  </si>
  <si>
    <t>Forward&amp;Up</t>
  </si>
  <si>
    <t>2 кола</t>
  </si>
  <si>
    <t>NFS Kyiv Legends</t>
  </si>
  <si>
    <t>3 кола</t>
  </si>
  <si>
    <t>NFS Race Dogs</t>
  </si>
  <si>
    <t>5 кіл</t>
  </si>
  <si>
    <t>LSD</t>
  </si>
  <si>
    <t>7 кіл</t>
  </si>
  <si>
    <t>Speed Up Racing</t>
  </si>
  <si>
    <t>8 кіл</t>
  </si>
  <si>
    <t>Bodr</t>
  </si>
  <si>
    <t>9 кіл</t>
  </si>
  <si>
    <t>30.19</t>
  </si>
  <si>
    <t>No Give Up</t>
  </si>
  <si>
    <t>20 кіл</t>
  </si>
  <si>
    <t>10 кіл</t>
  </si>
  <si>
    <t>NFS Hurma</t>
  </si>
  <si>
    <t>26 кіл</t>
  </si>
  <si>
    <t>6 кіл</t>
  </si>
  <si>
    <t xml:space="preserve">Серія міні марафонів "Великі Перегони", 2-й етап, 15.05.21 </t>
  </si>
  <si>
    <t>Реєстраційна форма</t>
  </si>
  <si>
    <t>№</t>
  </si>
  <si>
    <t>Пілот</t>
  </si>
  <si>
    <t>Вага</t>
  </si>
  <si>
    <t>Дод. Вага</t>
  </si>
  <si>
    <t>Кваліфікація</t>
  </si>
  <si>
    <t>карт</t>
  </si>
  <si>
    <t>Среднє</t>
  </si>
  <si>
    <t>Ткаченко Кирило</t>
  </si>
  <si>
    <t>1</t>
  </si>
  <si>
    <t>Лантушенко Ігор</t>
  </si>
  <si>
    <t>2</t>
  </si>
  <si>
    <t>Резанко Ольга</t>
  </si>
  <si>
    <t>Шиленко Олександр</t>
  </si>
  <si>
    <t>Бахмацкий Олег</t>
  </si>
  <si>
    <t>Наум</t>
  </si>
  <si>
    <t>Рибкін Іван</t>
  </si>
  <si>
    <t>Ждан-Пушкін Антон</t>
  </si>
  <si>
    <t>Царегородцев Іван</t>
  </si>
  <si>
    <t>3</t>
  </si>
  <si>
    <t>Литвиненко Віктор</t>
  </si>
  <si>
    <t>Михайлик Михайло</t>
  </si>
  <si>
    <t>Сомок Денис</t>
  </si>
  <si>
    <t>Якусик Дмитро</t>
  </si>
  <si>
    <t xml:space="preserve"> </t>
  </si>
  <si>
    <t>Міфтахутдінов Ільяс</t>
  </si>
  <si>
    <t>Звягін Григорій</t>
  </si>
  <si>
    <t>Хавіло Дмитро</t>
  </si>
  <si>
    <t>Forward&amp;UP</t>
  </si>
  <si>
    <t>Маніло Денис</t>
  </si>
  <si>
    <t>Лихошерст Олексій</t>
  </si>
  <si>
    <t>Харченко Артем</t>
  </si>
  <si>
    <t>Голуб Сергій</t>
  </si>
  <si>
    <t>Сосін Михайло</t>
  </si>
  <si>
    <t>Закалюк Євгеній</t>
  </si>
  <si>
    <t>Онащук Максим</t>
  </si>
  <si>
    <t>Хлопонін Андрій</t>
  </si>
  <si>
    <t>Мартолог Кірілл</t>
  </si>
  <si>
    <t>Оліфіренко Данііл</t>
  </si>
  <si>
    <t>Шендрик Влад</t>
  </si>
  <si>
    <t>Блонский Олег</t>
  </si>
  <si>
    <t>Щедрін Вадім</t>
  </si>
  <si>
    <t>Левада Денис</t>
  </si>
  <si>
    <t>піти</t>
  </si>
  <si>
    <t>Коло</t>
  </si>
  <si>
    <t>Кіл на відрізку</t>
  </si>
  <si>
    <t>Статистика по колам</t>
  </si>
  <si>
    <t>Загальний час кола</t>
  </si>
  <si>
    <t>Час на трасі</t>
  </si>
  <si>
    <t>Піти</t>
  </si>
  <si>
    <t>Штрафи</t>
  </si>
  <si>
    <t>Краще коло</t>
  </si>
  <si>
    <t>Середнє на відрізку</t>
  </si>
  <si>
    <t>стабільність</t>
  </si>
  <si>
    <t>відрізок</t>
  </si>
  <si>
    <t>Всього у пілота</t>
  </si>
  <si>
    <t>коло з пітом</t>
  </si>
  <si>
    <t>піт</t>
  </si>
  <si>
    <t>10</t>
  </si>
  <si>
    <t>Фініш</t>
  </si>
  <si>
    <t>Дмитро</t>
  </si>
  <si>
    <t>середнє коло</t>
  </si>
  <si>
    <t>середні втрати на пітах</t>
  </si>
  <si>
    <t>Ільяс</t>
  </si>
  <si>
    <t>5</t>
  </si>
  <si>
    <t>проти 8</t>
  </si>
  <si>
    <t>Бахмацький Олег</t>
  </si>
  <si>
    <t>Олег</t>
  </si>
  <si>
    <t>Ігор</t>
  </si>
  <si>
    <t>Кирило</t>
  </si>
  <si>
    <t>Григорій</t>
  </si>
  <si>
    <t>NFS Forward&amp;UP</t>
  </si>
  <si>
    <t>лимит</t>
  </si>
  <si>
    <t>Денис</t>
  </si>
  <si>
    <t>Олексій</t>
  </si>
  <si>
    <t>пит</t>
  </si>
  <si>
    <t>місце в рівних</t>
  </si>
  <si>
    <t>Саша</t>
  </si>
  <si>
    <t>Оля</t>
  </si>
  <si>
    <t>23</t>
  </si>
  <si>
    <t>проти 4</t>
  </si>
  <si>
    <t>Максим</t>
  </si>
  <si>
    <t>Андрій</t>
  </si>
  <si>
    <t>Євгеній</t>
  </si>
  <si>
    <t>NFS LSD</t>
  </si>
  <si>
    <t>Михайло</t>
  </si>
  <si>
    <t>Віктор</t>
  </si>
  <si>
    <t>Сергій</t>
  </si>
  <si>
    <t>Артем</t>
  </si>
  <si>
    <t>BODR</t>
  </si>
  <si>
    <t>Шендрік Влад</t>
  </si>
  <si>
    <t>проти 1</t>
  </si>
  <si>
    <t>15</t>
  </si>
  <si>
    <t>ліміт</t>
  </si>
  <si>
    <t>Влад</t>
  </si>
  <si>
    <t>Данііл</t>
  </si>
  <si>
    <t>Кірілл</t>
  </si>
  <si>
    <t>30</t>
  </si>
  <si>
    <t>під прапор</t>
  </si>
  <si>
    <t>24</t>
  </si>
  <si>
    <t>Іван Р</t>
  </si>
  <si>
    <t>Антон</t>
  </si>
  <si>
    <t>Іван Ц</t>
  </si>
  <si>
    <t>не зупинились</t>
  </si>
  <si>
    <t>Блонський Олег</t>
  </si>
  <si>
    <t>Вадим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</si>
</sst>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h:mm:ss"/>
  </numFmts>
  <fonts count="18" x14ac:knownFonts="1">
    <font>
      <sz val="11"/>
      <color rgb="FF000000"/>
      <name val="Calibri"/>
    </font>
    <font>
      <b/>
      <sz val="15"/>
      <color rgb="FF000000"/>
      <name val="Calibri"/>
    </font>
    <font>
      <b/>
      <sz val="13"/>
      <color rgb="FF000000"/>
      <name val="Calibri"/>
    </font>
    <font>
      <sz val="11"/>
      <name val="Calibri"/>
    </font>
    <font>
      <sz val="20"/>
      <color rgb="FF000000"/>
      <name val="Calibri"/>
    </font>
    <font>
      <b/>
      <sz val="26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sz val="15"/>
      <color rgb="FF000000"/>
      <name val="Calibri"/>
    </font>
    <font>
      <sz val="14"/>
      <color rgb="FF000000"/>
      <name val="Calibri"/>
    </font>
    <font>
      <sz val="26"/>
      <color rgb="FF000000"/>
      <name val="Calibri"/>
    </font>
    <font>
      <sz val="18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  <font>
      <strike/>
      <sz val="12"/>
      <color rgb="FF000000"/>
      <name val="Calibri"/>
    </font>
    <font>
      <b/>
      <sz val="12"/>
      <color rgb="FFFF0000"/>
      <name val="Calibri"/>
    </font>
    <font>
      <sz val="11"/>
      <color rgb="FF7E3794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9900"/>
        <bgColor rgb="FFFF9900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CC4125"/>
        <bgColor rgb="FFCC4125"/>
      </patternFill>
    </fill>
    <fill>
      <patternFill patternType="solid">
        <fgColor rgb="FFDD7E6B"/>
        <bgColor rgb="FFDD7E6B"/>
      </patternFill>
    </fill>
  </fills>
  <borders count="8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35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vertical="center" wrapText="1"/>
    </xf>
    <xf numFmtId="0" fontId="0" fillId="0" borderId="25" xfId="0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0" fontId="0" fillId="0" borderId="32" xfId="0" applyFont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9" fontId="0" fillId="0" borderId="35" xfId="0" applyNumberFormat="1" applyFont="1" applyBorder="1" applyAlignment="1">
      <alignment horizontal="center" vertical="center"/>
    </xf>
    <xf numFmtId="49" fontId="0" fillId="0" borderId="3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49" fontId="12" fillId="0" borderId="23" xfId="0" applyNumberFormat="1" applyFont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2" fillId="0" borderId="16" xfId="0" applyFont="1" applyBorder="1" applyAlignment="1">
      <alignment vertical="center"/>
    </xf>
    <xf numFmtId="49" fontId="12" fillId="0" borderId="51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2" fontId="12" fillId="0" borderId="5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4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49" fontId="12" fillId="0" borderId="56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0" fontId="12" fillId="0" borderId="52" xfId="0" applyFont="1" applyBorder="1" applyAlignment="1"/>
    <xf numFmtId="0" fontId="12" fillId="0" borderId="33" xfId="0" applyFont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164" fontId="12" fillId="0" borderId="21" xfId="0" applyNumberFormat="1" applyFont="1" applyBorder="1" applyAlignment="1">
      <alignment horizontal="center" vertical="center"/>
    </xf>
    <xf numFmtId="0" fontId="12" fillId="0" borderId="54" xfId="0" applyFont="1" applyBorder="1" applyAlignment="1">
      <alignment vertical="center"/>
    </xf>
    <xf numFmtId="164" fontId="12" fillId="0" borderId="28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49" fontId="12" fillId="0" borderId="12" xfId="0" applyNumberFormat="1" applyFont="1" applyBorder="1" applyAlignment="1">
      <alignment horizontal="center" vertical="center"/>
    </xf>
    <xf numFmtId="2" fontId="12" fillId="0" borderId="60" xfId="0" applyNumberFormat="1" applyFont="1" applyBorder="1" applyAlignment="1">
      <alignment horizontal="center" vertical="center"/>
    </xf>
    <xf numFmtId="0" fontId="12" fillId="0" borderId="50" xfId="0" applyFont="1" applyBorder="1" applyAlignment="1">
      <alignment vertical="center"/>
    </xf>
    <xf numFmtId="49" fontId="12" fillId="0" borderId="41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2" fontId="12" fillId="0" borderId="21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2" fontId="12" fillId="0" borderId="28" xfId="0" applyNumberFormat="1" applyFont="1" applyBorder="1" applyAlignment="1">
      <alignment horizontal="center" vertical="center"/>
    </xf>
    <xf numFmtId="0" fontId="12" fillId="0" borderId="60" xfId="0" applyFont="1" applyBorder="1" applyAlignment="1">
      <alignment vertical="center"/>
    </xf>
    <xf numFmtId="2" fontId="12" fillId="0" borderId="61" xfId="0" applyNumberFormat="1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164" fontId="12" fillId="0" borderId="62" xfId="0" applyNumberFormat="1" applyFont="1" applyBorder="1" applyAlignment="1">
      <alignment horizontal="center" vertical="center"/>
    </xf>
    <xf numFmtId="0" fontId="12" fillId="0" borderId="64" xfId="0" applyFont="1" applyBorder="1" applyAlignment="1"/>
    <xf numFmtId="0" fontId="12" fillId="0" borderId="17" xfId="0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12" fillId="0" borderId="65" xfId="0" applyFont="1" applyBorder="1" applyAlignment="1"/>
    <xf numFmtId="0" fontId="12" fillId="0" borderId="23" xfId="0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0" fontId="12" fillId="0" borderId="67" xfId="0" applyFont="1" applyBorder="1" applyAlignment="1"/>
    <xf numFmtId="2" fontId="12" fillId="0" borderId="35" xfId="0" applyNumberFormat="1" applyFont="1" applyBorder="1" applyAlignment="1">
      <alignment horizontal="center"/>
    </xf>
    <xf numFmtId="0" fontId="12" fillId="0" borderId="30" xfId="0" applyFont="1" applyBorder="1" applyAlignment="1">
      <alignment horizontal="center" vertical="center"/>
    </xf>
    <xf numFmtId="164" fontId="12" fillId="0" borderId="3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4" fillId="0" borderId="17" xfId="0" applyNumberFormat="1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49" fontId="14" fillId="3" borderId="1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5" fontId="14" fillId="0" borderId="58" xfId="0" applyNumberFormat="1" applyFont="1" applyBorder="1" applyAlignment="1">
      <alignment horizontal="center" vertical="center"/>
    </xf>
    <xf numFmtId="165" fontId="14" fillId="0" borderId="56" xfId="0" applyNumberFormat="1" applyFont="1" applyBorder="1" applyAlignment="1">
      <alignment horizontal="center" vertical="center"/>
    </xf>
    <xf numFmtId="165" fontId="15" fillId="0" borderId="42" xfId="0" applyNumberFormat="1" applyFont="1" applyBorder="1" applyAlignment="1">
      <alignment horizontal="center" vertical="center"/>
    </xf>
    <xf numFmtId="164" fontId="14" fillId="0" borderId="44" xfId="0" applyNumberFormat="1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49" fontId="14" fillId="0" borderId="42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6" fillId="0" borderId="73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14" fillId="4" borderId="9" xfId="0" applyNumberFormat="1" applyFont="1" applyFill="1" applyBorder="1" applyAlignment="1">
      <alignment horizontal="center" vertical="center" wrapText="1"/>
    </xf>
    <xf numFmtId="164" fontId="14" fillId="0" borderId="56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165" fontId="14" fillId="0" borderId="74" xfId="0" applyNumberFormat="1" applyFont="1" applyBorder="1" applyAlignment="1">
      <alignment horizontal="center" vertical="center"/>
    </xf>
    <xf numFmtId="165" fontId="14" fillId="0" borderId="23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 wrapText="1"/>
    </xf>
    <xf numFmtId="164" fontId="14" fillId="3" borderId="24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Border="1" applyAlignment="1">
      <alignment horizontal="center" vertical="center" wrapText="1"/>
    </xf>
    <xf numFmtId="164" fontId="14" fillId="0" borderId="24" xfId="0" applyNumberFormat="1" applyFont="1" applyBorder="1" applyAlignment="1">
      <alignment horizontal="center" vertical="center" wrapText="1"/>
    </xf>
    <xf numFmtId="164" fontId="14" fillId="4" borderId="24" xfId="0" applyNumberFormat="1" applyFont="1" applyFill="1" applyBorder="1" applyAlignment="1">
      <alignment horizontal="center" vertical="center" wrapText="1"/>
    </xf>
    <xf numFmtId="1" fontId="14" fillId="0" borderId="23" xfId="0" applyNumberFormat="1" applyFont="1" applyBorder="1" applyAlignment="1">
      <alignment horizontal="center" vertical="center"/>
    </xf>
    <xf numFmtId="164" fontId="16" fillId="2" borderId="73" xfId="0" applyNumberFormat="1" applyFont="1" applyFill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1" fontId="14" fillId="0" borderId="30" xfId="0" applyNumberFormat="1" applyFont="1" applyBorder="1" applyAlignment="1">
      <alignment horizontal="center" vertical="center"/>
    </xf>
    <xf numFmtId="1" fontId="14" fillId="0" borderId="35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64" fontId="14" fillId="0" borderId="41" xfId="0" applyNumberFormat="1" applyFont="1" applyBorder="1" applyAlignment="1">
      <alignment horizontal="center" vertical="center"/>
    </xf>
    <xf numFmtId="164" fontId="14" fillId="0" borderId="35" xfId="0" applyNumberFormat="1" applyFont="1" applyBorder="1" applyAlignment="1">
      <alignment horizontal="center" vertical="center"/>
    </xf>
    <xf numFmtId="164" fontId="14" fillId="0" borderId="32" xfId="0" applyNumberFormat="1" applyFont="1" applyBorder="1" applyAlignment="1">
      <alignment horizontal="center" vertical="center"/>
    </xf>
    <xf numFmtId="165" fontId="14" fillId="0" borderId="75" xfId="0" applyNumberFormat="1" applyFont="1" applyBorder="1" applyAlignment="1">
      <alignment horizontal="center" vertical="center"/>
    </xf>
    <xf numFmtId="165" fontId="14" fillId="0" borderId="30" xfId="0" applyNumberFormat="1" applyFont="1" applyBorder="1" applyAlignment="1">
      <alignment horizontal="center" vertical="center"/>
    </xf>
    <xf numFmtId="165" fontId="14" fillId="5" borderId="32" xfId="0" applyNumberFormat="1" applyFont="1" applyFill="1" applyBorder="1" applyAlignment="1">
      <alignment horizontal="center" vertical="center"/>
    </xf>
    <xf numFmtId="164" fontId="14" fillId="0" borderId="33" xfId="0" applyNumberFormat="1" applyFont="1" applyBorder="1" applyAlignment="1">
      <alignment horizontal="center" vertical="center" wrapText="1"/>
    </xf>
    <xf numFmtId="164" fontId="14" fillId="0" borderId="52" xfId="0" applyNumberFormat="1" applyFont="1" applyBorder="1" applyAlignment="1">
      <alignment horizontal="center" vertical="center" wrapText="1"/>
    </xf>
    <xf numFmtId="49" fontId="14" fillId="0" borderId="3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4" fontId="14" fillId="0" borderId="71" xfId="0" applyNumberFormat="1" applyFont="1" applyBorder="1" applyAlignment="1">
      <alignment horizontal="center" vertical="center"/>
    </xf>
    <xf numFmtId="164" fontId="14" fillId="0" borderId="42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2" fontId="14" fillId="0" borderId="46" xfId="0" applyNumberFormat="1" applyFont="1" applyBorder="1" applyAlignment="1">
      <alignment horizontal="center" vertical="center"/>
    </xf>
    <xf numFmtId="164" fontId="14" fillId="6" borderId="70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164" fontId="14" fillId="0" borderId="30" xfId="0" applyNumberFormat="1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14" fillId="7" borderId="77" xfId="0" applyNumberFormat="1" applyFont="1" applyFill="1" applyBorder="1" applyAlignment="1">
      <alignment horizontal="center" vertical="center"/>
    </xf>
    <xf numFmtId="164" fontId="14" fillId="7" borderId="78" xfId="0" applyNumberFormat="1" applyFont="1" applyFill="1" applyBorder="1" applyAlignment="1">
      <alignment horizontal="center" vertical="center"/>
    </xf>
    <xf numFmtId="164" fontId="14" fillId="7" borderId="7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64" fontId="0" fillId="0" borderId="39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164" fontId="0" fillId="0" borderId="54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0" fillId="0" borderId="57" xfId="0" applyNumberFormat="1" applyFont="1" applyBorder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54" xfId="0" applyNumberFormat="1" applyFont="1" applyBorder="1" applyAlignment="1">
      <alignment horizontal="center"/>
    </xf>
    <xf numFmtId="164" fontId="0" fillId="0" borderId="57" xfId="0" applyNumberFormat="1" applyFont="1" applyBorder="1" applyAlignment="1">
      <alignment horizontal="center"/>
    </xf>
    <xf numFmtId="164" fontId="0" fillId="0" borderId="54" xfId="0" applyNumberFormat="1" applyFont="1" applyBorder="1" applyAlignment="1"/>
    <xf numFmtId="164" fontId="0" fillId="0" borderId="50" xfId="0" applyNumberFormat="1" applyFont="1" applyBorder="1" applyAlignment="1"/>
    <xf numFmtId="164" fontId="0" fillId="0" borderId="31" xfId="0" applyNumberFormat="1" applyFont="1" applyBorder="1" applyAlignment="1">
      <alignment horizontal="center"/>
    </xf>
    <xf numFmtId="164" fontId="0" fillId="0" borderId="31" xfId="0" applyNumberFormat="1" applyFont="1" applyBorder="1" applyAlignment="1"/>
    <xf numFmtId="164" fontId="0" fillId="0" borderId="53" xfId="0" applyNumberFormat="1" applyFont="1" applyBorder="1" applyAlignment="1"/>
    <xf numFmtId="0" fontId="14" fillId="0" borderId="18" xfId="0" applyFont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 wrapText="1"/>
    </xf>
    <xf numFmtId="49" fontId="14" fillId="8" borderId="18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164" fontId="14" fillId="0" borderId="73" xfId="0" applyNumberFormat="1" applyFont="1" applyBorder="1" applyAlignment="1">
      <alignment horizontal="center" vertical="center"/>
    </xf>
    <xf numFmtId="1" fontId="14" fillId="0" borderId="25" xfId="0" applyNumberFormat="1" applyFont="1" applyBorder="1" applyAlignment="1">
      <alignment horizontal="center" vertical="center"/>
    </xf>
    <xf numFmtId="164" fontId="14" fillId="0" borderId="51" xfId="0" applyNumberFormat="1" applyFont="1" applyBorder="1" applyAlignment="1">
      <alignment horizontal="center" vertical="center"/>
    </xf>
    <xf numFmtId="165" fontId="15" fillId="0" borderId="80" xfId="0" applyNumberFormat="1" applyFont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164" fontId="14" fillId="0" borderId="33" xfId="0" applyNumberFormat="1" applyFont="1" applyBorder="1" applyAlignment="1">
      <alignment horizontal="center" vertical="center"/>
    </xf>
    <xf numFmtId="164" fontId="14" fillId="0" borderId="53" xfId="0" applyNumberFormat="1" applyFont="1" applyBorder="1" applyAlignment="1">
      <alignment horizontal="center" vertical="center"/>
    </xf>
    <xf numFmtId="164" fontId="0" fillId="8" borderId="0" xfId="0" applyNumberFormat="1" applyFont="1" applyFill="1" applyAlignment="1">
      <alignment horizontal="center"/>
    </xf>
    <xf numFmtId="0" fontId="14" fillId="0" borderId="5" xfId="0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49" fontId="14" fillId="0" borderId="18" xfId="0" applyNumberFormat="1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/>
    </xf>
    <xf numFmtId="49" fontId="14" fillId="3" borderId="18" xfId="0" applyNumberFormat="1" applyFont="1" applyFill="1" applyBorder="1" applyAlignment="1">
      <alignment horizontal="center" vertical="center" wrapText="1"/>
    </xf>
    <xf numFmtId="49" fontId="14" fillId="9" borderId="42" xfId="0" applyNumberFormat="1" applyFont="1" applyFill="1" applyBorder="1" applyAlignment="1">
      <alignment horizontal="center" vertical="center" wrapText="1"/>
    </xf>
    <xf numFmtId="165" fontId="14" fillId="3" borderId="56" xfId="0" applyNumberFormat="1" applyFont="1" applyFill="1" applyBorder="1" applyAlignment="1">
      <alignment horizontal="center" vertical="center"/>
    </xf>
    <xf numFmtId="165" fontId="14" fillId="0" borderId="75" xfId="0" applyNumberFormat="1" applyFont="1" applyBorder="1" applyAlignment="1">
      <alignment horizontal="center" vertical="center"/>
    </xf>
    <xf numFmtId="164" fontId="0" fillId="10" borderId="0" xfId="0" applyNumberFormat="1" applyFont="1" applyFill="1" applyAlignment="1">
      <alignment horizontal="center"/>
    </xf>
    <xf numFmtId="164" fontId="14" fillId="3" borderId="7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7" fillId="0" borderId="0" xfId="0" applyFont="1"/>
    <xf numFmtId="49" fontId="14" fillId="0" borderId="32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top"/>
    </xf>
    <xf numFmtId="0" fontId="0" fillId="0" borderId="0" xfId="0" applyFont="1" applyAlignment="1"/>
    <xf numFmtId="49" fontId="14" fillId="10" borderId="42" xfId="0" applyNumberFormat="1" applyFont="1" applyFill="1" applyBorder="1" applyAlignment="1">
      <alignment horizontal="center" vertical="center" wrapText="1"/>
    </xf>
    <xf numFmtId="164" fontId="14" fillId="3" borderId="9" xfId="0" applyNumberFormat="1" applyFont="1" applyFill="1" applyBorder="1" applyAlignment="1">
      <alignment horizontal="center" vertical="center" wrapText="1"/>
    </xf>
    <xf numFmtId="165" fontId="14" fillId="5" borderId="80" xfId="0" applyNumberFormat="1" applyFont="1" applyFill="1" applyBorder="1" applyAlignment="1">
      <alignment horizontal="center" vertical="center"/>
    </xf>
    <xf numFmtId="164" fontId="14" fillId="0" borderId="81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5" fontId="14" fillId="5" borderId="42" xfId="0" applyNumberFormat="1" applyFont="1" applyFill="1" applyBorder="1" applyAlignment="1">
      <alignment horizontal="center" vertical="center"/>
    </xf>
    <xf numFmtId="21" fontId="14" fillId="0" borderId="74" xfId="0" applyNumberFormat="1" applyFont="1" applyBorder="1" applyAlignment="1">
      <alignment horizontal="center" vertical="center"/>
    </xf>
    <xf numFmtId="165" fontId="14" fillId="8" borderId="25" xfId="0" applyNumberFormat="1" applyFont="1" applyFill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49" fontId="14" fillId="8" borderId="3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4" fillId="11" borderId="42" xfId="0" applyNumberFormat="1" applyFont="1" applyFill="1" applyBorder="1" applyAlignment="1">
      <alignment horizontal="center" vertical="center" wrapText="1"/>
    </xf>
    <xf numFmtId="165" fontId="14" fillId="11" borderId="56" xfId="0" applyNumberFormat="1" applyFont="1" applyFill="1" applyBorder="1" applyAlignment="1">
      <alignment horizontal="center" vertical="center"/>
    </xf>
    <xf numFmtId="164" fontId="14" fillId="0" borderId="24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164" fontId="14" fillId="8" borderId="24" xfId="0" applyNumberFormat="1" applyFont="1" applyFill="1" applyBorder="1" applyAlignment="1">
      <alignment horizontal="center" vertical="center" wrapText="1"/>
    </xf>
    <xf numFmtId="164" fontId="0" fillId="12" borderId="0" xfId="0" applyNumberFormat="1" applyFont="1" applyFill="1" applyAlignment="1">
      <alignment horizontal="center"/>
    </xf>
    <xf numFmtId="164" fontId="0" fillId="9" borderId="0" xfId="0" applyNumberFormat="1" applyFont="1" applyFill="1" applyAlignment="1">
      <alignment horizontal="center"/>
    </xf>
    <xf numFmtId="49" fontId="14" fillId="8" borderId="42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7" xfId="0" applyFont="1" applyBorder="1"/>
    <xf numFmtId="0" fontId="3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" fillId="0" borderId="8" xfId="0" applyFont="1" applyBorder="1"/>
    <xf numFmtId="0" fontId="0" fillId="0" borderId="2" xfId="0" applyFont="1" applyBorder="1" applyAlignment="1">
      <alignment horizontal="center" vertical="center"/>
    </xf>
    <xf numFmtId="0" fontId="3" fillId="0" borderId="9" xfId="0" applyFont="1" applyBorder="1"/>
    <xf numFmtId="0" fontId="0" fillId="0" borderId="3" xfId="0" applyFont="1" applyBorder="1" applyAlignment="1">
      <alignment horizontal="center" vertical="center"/>
    </xf>
    <xf numFmtId="0" fontId="3" fillId="0" borderId="10" xfId="0" applyFont="1" applyBorder="1"/>
    <xf numFmtId="0" fontId="0" fillId="0" borderId="4" xfId="0" applyFont="1" applyBorder="1" applyAlignment="1">
      <alignment horizontal="center" vertical="center" wrapText="1"/>
    </xf>
    <xf numFmtId="0" fontId="3" fillId="0" borderId="11" xfId="0" applyFont="1" applyBorder="1"/>
    <xf numFmtId="0" fontId="4" fillId="0" borderId="39" xfId="0" applyFont="1" applyBorder="1" applyAlignment="1">
      <alignment horizontal="center" vertical="center"/>
    </xf>
    <xf numFmtId="0" fontId="3" fillId="0" borderId="54" xfId="0" applyFont="1" applyBorder="1"/>
    <xf numFmtId="0" fontId="3" fillId="0" borderId="50" xfId="0" applyFont="1" applyBorder="1"/>
    <xf numFmtId="0" fontId="4" fillId="0" borderId="54" xfId="0" applyFont="1" applyBorder="1" applyAlignment="1">
      <alignment horizontal="center" vertical="center"/>
    </xf>
    <xf numFmtId="0" fontId="3" fillId="0" borderId="16" xfId="0" applyFont="1" applyBorder="1"/>
    <xf numFmtId="0" fontId="4" fillId="0" borderId="12" xfId="0" applyFont="1" applyBorder="1" applyAlignment="1">
      <alignment horizontal="center" vertical="center"/>
    </xf>
    <xf numFmtId="0" fontId="3" fillId="0" borderId="51" xfId="0" applyFont="1" applyBorder="1"/>
    <xf numFmtId="0" fontId="3" fillId="0" borderId="41" xfId="0" applyFont="1" applyBorder="1"/>
    <xf numFmtId="0" fontId="11" fillId="0" borderId="3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55" xfId="0" applyFont="1" applyBorder="1"/>
    <xf numFmtId="0" fontId="11" fillId="0" borderId="63" xfId="0" applyFont="1" applyBorder="1" applyAlignment="1">
      <alignment horizontal="center" vertical="center"/>
    </xf>
    <xf numFmtId="0" fontId="3" fillId="0" borderId="63" xfId="0" applyFont="1" applyBorder="1"/>
    <xf numFmtId="0" fontId="3" fillId="0" borderId="66" xfId="0" applyFont="1" applyBorder="1"/>
    <xf numFmtId="0" fontId="1" fillId="0" borderId="38" xfId="0" applyFont="1" applyBorder="1" applyAlignment="1">
      <alignment horizontal="center" vertical="center" wrapText="1"/>
    </xf>
    <xf numFmtId="0" fontId="3" fillId="0" borderId="45" xfId="0" applyFont="1" applyBorder="1"/>
    <xf numFmtId="0" fontId="1" fillId="0" borderId="39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40" xfId="0" applyFont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42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43" xfId="0" applyFont="1" applyBorder="1"/>
    <xf numFmtId="0" fontId="1" fillId="0" borderId="37" xfId="0" applyFont="1" applyBorder="1" applyAlignment="1">
      <alignment horizontal="center" vertical="center" wrapText="1"/>
    </xf>
    <xf numFmtId="0" fontId="3" fillId="0" borderId="44" xfId="0" applyFont="1" applyBorder="1"/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2" fillId="0" borderId="39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3" fillId="0" borderId="58" xfId="0" applyFont="1" applyBorder="1"/>
    <xf numFmtId="0" fontId="3" fillId="0" borderId="53" xfId="0" applyFont="1" applyBorder="1"/>
    <xf numFmtId="0" fontId="3" fillId="0" borderId="57" xfId="0" applyFont="1" applyBorder="1"/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19" xfId="0" applyFont="1" applyBorder="1"/>
    <xf numFmtId="0" fontId="7" fillId="0" borderId="0" xfId="0" applyFont="1" applyAlignment="1">
      <alignment horizontal="center"/>
    </xf>
    <xf numFmtId="0" fontId="7" fillId="2" borderId="68" xfId="0" applyFont="1" applyFill="1" applyBorder="1" applyAlignment="1">
      <alignment horizontal="center"/>
    </xf>
    <xf numFmtId="0" fontId="3" fillId="0" borderId="69" xfId="0" applyFont="1" applyBorder="1"/>
    <xf numFmtId="0" fontId="3" fillId="0" borderId="70" xfId="0" applyFont="1" applyBorder="1"/>
    <xf numFmtId="0" fontId="13" fillId="0" borderId="3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3" fillId="0" borderId="62" xfId="0" applyFont="1" applyBorder="1"/>
    <xf numFmtId="0" fontId="13" fillId="0" borderId="3" xfId="0" applyFont="1" applyBorder="1" applyAlignment="1">
      <alignment horizontal="center" vertical="center"/>
    </xf>
    <xf numFmtId="0" fontId="3" fillId="0" borderId="71" xfId="0" applyFont="1" applyBorder="1"/>
    <xf numFmtId="2" fontId="13" fillId="0" borderId="38" xfId="0" applyNumberFormat="1" applyFont="1" applyBorder="1" applyAlignment="1">
      <alignment horizontal="center" vertical="center" wrapText="1"/>
    </xf>
    <xf numFmtId="0" fontId="3" fillId="0" borderId="7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4"/>
  <sheetViews>
    <sheetView tabSelected="1" workbookViewId="0">
      <selection sqref="A1:K1"/>
    </sheetView>
  </sheetViews>
  <sheetFormatPr defaultColWidth="14.44140625" defaultRowHeight="15" customHeight="1" x14ac:dyDescent="0.3"/>
  <cols>
    <col min="1" max="1" width="8.88671875" customWidth="1"/>
    <col min="2" max="2" width="21.88671875" customWidth="1"/>
    <col min="3" max="3" width="20.88671875" hidden="1" customWidth="1"/>
    <col min="4" max="4" width="7.109375" customWidth="1"/>
    <col min="5" max="5" width="11.44140625" customWidth="1"/>
    <col min="6" max="6" width="7" customWidth="1"/>
    <col min="7" max="7" width="10.44140625" customWidth="1"/>
    <col min="8" max="8" width="17" customWidth="1"/>
    <col min="9" max="9" width="14.6640625" customWidth="1"/>
    <col min="10" max="10" width="11.109375" customWidth="1"/>
    <col min="11" max="11" width="9" customWidth="1"/>
    <col min="12" max="16" width="8.88671875" customWidth="1"/>
  </cols>
  <sheetData>
    <row r="1" spans="1:20" ht="19.8" x14ac:dyDescent="0.4">
      <c r="A1" s="270" t="s">
        <v>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1"/>
      <c r="M1" s="2"/>
      <c r="N1" s="2"/>
      <c r="O1" s="2"/>
      <c r="P1" s="2"/>
      <c r="Q1" s="2"/>
      <c r="R1" s="2"/>
      <c r="S1" s="2"/>
      <c r="T1" s="2"/>
    </row>
    <row r="2" spans="1:20" ht="17.399999999999999" x14ac:dyDescent="0.35">
      <c r="A2" s="272" t="s">
        <v>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"/>
      <c r="M2" s="2"/>
      <c r="N2" s="2"/>
      <c r="O2" s="2"/>
      <c r="P2" s="2"/>
    </row>
    <row r="3" spans="1:20" ht="6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20" ht="15" customHeight="1" x14ac:dyDescent="0.3">
      <c r="A4" s="273" t="s">
        <v>2</v>
      </c>
      <c r="B4" s="275" t="s">
        <v>3</v>
      </c>
      <c r="C4" s="277" t="s">
        <v>4</v>
      </c>
      <c r="D4" s="279" t="s">
        <v>5</v>
      </c>
      <c r="E4" s="266" t="s">
        <v>6</v>
      </c>
      <c r="F4" s="268"/>
      <c r="G4" s="266" t="s">
        <v>7</v>
      </c>
      <c r="H4" s="267"/>
      <c r="I4" s="268"/>
      <c r="J4" s="269" t="s">
        <v>8</v>
      </c>
      <c r="K4" s="268"/>
      <c r="L4" s="4"/>
      <c r="M4" s="4"/>
      <c r="N4" s="4"/>
      <c r="O4" s="4"/>
      <c r="P4" s="4"/>
    </row>
    <row r="5" spans="1:20" ht="14.4" x14ac:dyDescent="0.3">
      <c r="A5" s="274"/>
      <c r="B5" s="276"/>
      <c r="C5" s="278"/>
      <c r="D5" s="280"/>
      <c r="E5" s="5" t="s">
        <v>9</v>
      </c>
      <c r="F5" s="6" t="s">
        <v>2</v>
      </c>
      <c r="G5" s="5" t="s">
        <v>10</v>
      </c>
      <c r="H5" s="6" t="s">
        <v>11</v>
      </c>
      <c r="I5" s="7" t="s">
        <v>12</v>
      </c>
      <c r="J5" s="8" t="s">
        <v>9</v>
      </c>
      <c r="K5" s="7" t="s">
        <v>13</v>
      </c>
      <c r="L5" s="9"/>
      <c r="M5" s="9"/>
      <c r="N5" s="9"/>
      <c r="O5" s="9"/>
      <c r="P5" s="9"/>
    </row>
    <row r="6" spans="1:20" ht="31.5" customHeight="1" x14ac:dyDescent="0.3">
      <c r="A6" s="10">
        <v>1</v>
      </c>
      <c r="B6" s="11" t="s">
        <v>14</v>
      </c>
      <c r="C6" s="12"/>
      <c r="D6" s="13">
        <v>2</v>
      </c>
      <c r="E6" s="14">
        <v>41.359000000000002</v>
      </c>
      <c r="F6" s="15">
        <v>1</v>
      </c>
      <c r="G6" s="11">
        <v>557</v>
      </c>
      <c r="H6" s="16" t="s">
        <v>15</v>
      </c>
      <c r="I6" s="17" t="s">
        <v>16</v>
      </c>
      <c r="J6" s="14">
        <v>41.273000000000003</v>
      </c>
      <c r="K6" s="13">
        <v>512</v>
      </c>
      <c r="L6" s="4"/>
      <c r="M6" s="4"/>
      <c r="N6" s="4"/>
      <c r="O6" s="18"/>
      <c r="P6" s="18"/>
    </row>
    <row r="7" spans="1:20" ht="33.75" customHeight="1" x14ac:dyDescent="0.3">
      <c r="A7" s="19">
        <v>2</v>
      </c>
      <c r="B7" s="20" t="s">
        <v>17</v>
      </c>
      <c r="C7" s="21"/>
      <c r="D7" s="22">
        <v>7</v>
      </c>
      <c r="E7" s="23">
        <v>41.627000000000002</v>
      </c>
      <c r="F7" s="24">
        <v>3</v>
      </c>
      <c r="G7" s="20">
        <v>557</v>
      </c>
      <c r="H7" s="25">
        <v>30.5</v>
      </c>
      <c r="I7" s="26">
        <f>H7</f>
        <v>30.5</v>
      </c>
      <c r="J7" s="23">
        <v>41.347999999999999</v>
      </c>
      <c r="K7" s="22">
        <v>341</v>
      </c>
      <c r="L7" s="4"/>
      <c r="M7" s="4"/>
      <c r="N7" s="4"/>
      <c r="O7" s="18"/>
      <c r="P7" s="18"/>
    </row>
    <row r="8" spans="1:20" ht="31.5" customHeight="1" x14ac:dyDescent="0.3">
      <c r="A8" s="19">
        <v>3</v>
      </c>
      <c r="B8" s="20" t="s">
        <v>18</v>
      </c>
      <c r="C8" s="21"/>
      <c r="D8" s="22">
        <v>10</v>
      </c>
      <c r="E8" s="23">
        <v>41.726999999999997</v>
      </c>
      <c r="F8" s="24">
        <v>5</v>
      </c>
      <c r="G8" s="20">
        <v>556</v>
      </c>
      <c r="H8" s="27" t="s">
        <v>19</v>
      </c>
      <c r="I8" s="28">
        <v>31.89</v>
      </c>
      <c r="J8" s="23">
        <v>41.384999999999998</v>
      </c>
      <c r="K8" s="22">
        <v>353</v>
      </c>
      <c r="L8" s="4"/>
      <c r="M8" s="4"/>
      <c r="N8" s="4"/>
      <c r="O8" s="18"/>
      <c r="P8" s="18"/>
    </row>
    <row r="9" spans="1:20" ht="31.5" customHeight="1" x14ac:dyDescent="0.3">
      <c r="A9" s="19">
        <v>4</v>
      </c>
      <c r="B9" s="20" t="s">
        <v>20</v>
      </c>
      <c r="C9" s="21"/>
      <c r="D9" s="22">
        <v>9</v>
      </c>
      <c r="E9" s="23">
        <v>41.713000000000001</v>
      </c>
      <c r="F9" s="24">
        <v>4</v>
      </c>
      <c r="G9" s="20">
        <v>556</v>
      </c>
      <c r="H9" s="27" t="s">
        <v>19</v>
      </c>
      <c r="I9" s="29" t="s">
        <v>21</v>
      </c>
      <c r="J9" s="23">
        <v>41.194000000000003</v>
      </c>
      <c r="K9" s="22">
        <v>354</v>
      </c>
      <c r="L9" s="4"/>
      <c r="M9" s="4"/>
      <c r="N9" s="4"/>
      <c r="O9" s="18"/>
      <c r="P9" s="18"/>
    </row>
    <row r="10" spans="1:20" ht="31.5" customHeight="1" x14ac:dyDescent="0.3">
      <c r="A10" s="19">
        <v>5</v>
      </c>
      <c r="B10" s="20" t="s">
        <v>22</v>
      </c>
      <c r="C10" s="21"/>
      <c r="D10" s="22">
        <v>11</v>
      </c>
      <c r="E10" s="30">
        <v>41.731000000000002</v>
      </c>
      <c r="F10" s="24">
        <v>6</v>
      </c>
      <c r="G10" s="20">
        <v>555</v>
      </c>
      <c r="H10" s="27" t="s">
        <v>23</v>
      </c>
      <c r="I10" s="28" t="s">
        <v>19</v>
      </c>
      <c r="J10" s="23">
        <v>41.384999999999998</v>
      </c>
      <c r="K10" s="22">
        <v>340</v>
      </c>
      <c r="L10" s="4"/>
      <c r="M10" s="4"/>
      <c r="N10" s="4"/>
      <c r="O10" s="18"/>
      <c r="P10" s="18"/>
    </row>
    <row r="11" spans="1:20" ht="31.5" customHeight="1" x14ac:dyDescent="0.3">
      <c r="A11" s="19">
        <v>6</v>
      </c>
      <c r="B11" s="20" t="s">
        <v>24</v>
      </c>
      <c r="C11" s="21"/>
      <c r="D11" s="22">
        <v>6</v>
      </c>
      <c r="E11" s="23">
        <v>41.566000000000003</v>
      </c>
      <c r="F11" s="24">
        <v>2</v>
      </c>
      <c r="G11" s="20">
        <v>554</v>
      </c>
      <c r="H11" s="27" t="s">
        <v>25</v>
      </c>
      <c r="I11" s="28">
        <v>26.86</v>
      </c>
      <c r="J11" s="23">
        <v>41.494999999999997</v>
      </c>
      <c r="K11" s="22">
        <v>426</v>
      </c>
      <c r="L11" s="4"/>
      <c r="M11" s="4"/>
      <c r="N11" s="4"/>
      <c r="O11" s="18"/>
      <c r="P11" s="18"/>
    </row>
    <row r="12" spans="1:20" ht="34.5" customHeight="1" x14ac:dyDescent="0.3">
      <c r="A12" s="19">
        <v>7</v>
      </c>
      <c r="B12" s="20" t="s">
        <v>26</v>
      </c>
      <c r="C12" s="21"/>
      <c r="D12" s="22">
        <v>1</v>
      </c>
      <c r="E12" s="23">
        <v>41.82</v>
      </c>
      <c r="F12" s="24">
        <v>8</v>
      </c>
      <c r="G12" s="20">
        <v>551</v>
      </c>
      <c r="H12" s="27" t="s">
        <v>27</v>
      </c>
      <c r="I12" s="28" t="s">
        <v>25</v>
      </c>
      <c r="J12" s="23">
        <v>41.493000000000002</v>
      </c>
      <c r="K12" s="22">
        <v>359</v>
      </c>
      <c r="L12" s="4"/>
      <c r="M12" s="4"/>
      <c r="N12" s="4"/>
      <c r="O12" s="18"/>
      <c r="P12" s="18"/>
    </row>
    <row r="13" spans="1:20" ht="31.5" customHeight="1" x14ac:dyDescent="0.3">
      <c r="A13" s="19">
        <v>8</v>
      </c>
      <c r="B13" s="20" t="s">
        <v>28</v>
      </c>
      <c r="C13" s="21"/>
      <c r="D13" s="22">
        <v>5</v>
      </c>
      <c r="E13" s="30">
        <v>41.808999999999997</v>
      </c>
      <c r="F13" s="24">
        <v>7</v>
      </c>
      <c r="G13" s="20">
        <v>550</v>
      </c>
      <c r="H13" s="27" t="s">
        <v>29</v>
      </c>
      <c r="I13" s="28" t="s">
        <v>19</v>
      </c>
      <c r="J13" s="23">
        <v>41.624000000000002</v>
      </c>
      <c r="K13" s="22">
        <v>347</v>
      </c>
      <c r="L13" s="4"/>
      <c r="M13" s="4"/>
      <c r="N13" s="4"/>
      <c r="O13" s="18"/>
      <c r="P13" s="18"/>
    </row>
    <row r="14" spans="1:20" ht="31.5" customHeight="1" x14ac:dyDescent="0.3">
      <c r="A14" s="19">
        <v>9</v>
      </c>
      <c r="B14" s="20" t="s">
        <v>30</v>
      </c>
      <c r="C14" s="21"/>
      <c r="D14" s="22">
        <v>3</v>
      </c>
      <c r="E14" s="23">
        <v>42.042999999999999</v>
      </c>
      <c r="F14" s="24">
        <v>9</v>
      </c>
      <c r="G14" s="20">
        <v>549</v>
      </c>
      <c r="H14" s="27" t="s">
        <v>31</v>
      </c>
      <c r="I14" s="29" t="s">
        <v>19</v>
      </c>
      <c r="J14" s="23">
        <v>41.651000000000003</v>
      </c>
      <c r="K14" s="22">
        <v>523</v>
      </c>
      <c r="L14" s="4"/>
      <c r="M14" s="4"/>
      <c r="N14" s="4"/>
      <c r="O14" s="18"/>
      <c r="P14" s="18"/>
    </row>
    <row r="15" spans="1:20" ht="31.5" customHeight="1" x14ac:dyDescent="0.3">
      <c r="A15" s="19">
        <v>10</v>
      </c>
      <c r="B15" s="20" t="s">
        <v>32</v>
      </c>
      <c r="C15" s="21"/>
      <c r="D15" s="22">
        <v>4</v>
      </c>
      <c r="E15" s="23">
        <v>42.052</v>
      </c>
      <c r="F15" s="24">
        <v>10</v>
      </c>
      <c r="G15" s="20">
        <v>548</v>
      </c>
      <c r="H15" s="27" t="s">
        <v>33</v>
      </c>
      <c r="I15" s="29" t="s">
        <v>34</v>
      </c>
      <c r="J15" s="23">
        <v>41.488</v>
      </c>
      <c r="K15" s="22">
        <v>132</v>
      </c>
      <c r="L15" s="4"/>
      <c r="M15" s="4"/>
      <c r="N15" s="4"/>
      <c r="O15" s="18"/>
      <c r="P15" s="18"/>
    </row>
    <row r="16" spans="1:20" ht="31.5" customHeight="1" x14ac:dyDescent="0.3">
      <c r="A16" s="19">
        <v>11</v>
      </c>
      <c r="B16" s="20" t="s">
        <v>35</v>
      </c>
      <c r="C16" s="21"/>
      <c r="D16" s="22">
        <v>12</v>
      </c>
      <c r="E16" s="23">
        <v>42.207999999999998</v>
      </c>
      <c r="F16" s="24">
        <v>11</v>
      </c>
      <c r="G16" s="20">
        <v>537</v>
      </c>
      <c r="H16" s="27" t="s">
        <v>36</v>
      </c>
      <c r="I16" s="29" t="s">
        <v>37</v>
      </c>
      <c r="J16" s="23">
        <v>41.886000000000003</v>
      </c>
      <c r="K16" s="22">
        <v>535</v>
      </c>
      <c r="L16" s="4"/>
      <c r="M16" s="4"/>
      <c r="N16" s="4"/>
      <c r="O16" s="18"/>
      <c r="P16" s="18"/>
    </row>
    <row r="17" spans="1:16" ht="31.5" customHeight="1" x14ac:dyDescent="0.3">
      <c r="A17" s="31">
        <v>12</v>
      </c>
      <c r="B17" s="32" t="s">
        <v>38</v>
      </c>
      <c r="C17" s="33"/>
      <c r="D17" s="34">
        <v>8</v>
      </c>
      <c r="E17" s="35">
        <v>43.055</v>
      </c>
      <c r="F17" s="36">
        <v>12</v>
      </c>
      <c r="G17" s="32">
        <v>531</v>
      </c>
      <c r="H17" s="37" t="s">
        <v>39</v>
      </c>
      <c r="I17" s="38" t="s">
        <v>40</v>
      </c>
      <c r="J17" s="35">
        <v>41.887999999999998</v>
      </c>
      <c r="K17" s="34">
        <v>334</v>
      </c>
      <c r="L17" s="2"/>
      <c r="M17" s="2"/>
      <c r="N17" s="2"/>
      <c r="O17" s="2"/>
      <c r="P17" s="2"/>
    </row>
    <row r="18" spans="1:16" ht="15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  <c r="M18" s="2"/>
      <c r="N18" s="2"/>
      <c r="O18" s="2"/>
      <c r="P18" s="2"/>
    </row>
    <row r="19" spans="1:16" ht="15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2"/>
      <c r="M19" s="2"/>
      <c r="N19" s="2"/>
      <c r="O19" s="2"/>
      <c r="P19" s="2"/>
    </row>
    <row r="20" spans="1:16" ht="15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2"/>
      <c r="N20" s="2"/>
      <c r="O20" s="2"/>
      <c r="P20" s="2"/>
    </row>
    <row r="21" spans="1:16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2"/>
      <c r="M21" s="2"/>
      <c r="N21" s="2"/>
      <c r="O21" s="2"/>
      <c r="P21" s="2"/>
    </row>
    <row r="22" spans="1:16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2"/>
      <c r="M22" s="2"/>
      <c r="N22" s="2"/>
      <c r="O22" s="2"/>
      <c r="P22" s="2"/>
    </row>
    <row r="23" spans="1:16" ht="15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  <c r="N23" s="2"/>
      <c r="O23" s="2"/>
      <c r="P23" s="2"/>
    </row>
    <row r="24" spans="1:16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  <c r="N24" s="2"/>
      <c r="O24" s="2"/>
      <c r="P24" s="2"/>
    </row>
    <row r="25" spans="1:16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  <c r="N25" s="2"/>
      <c r="O25" s="2"/>
      <c r="P25" s="2"/>
    </row>
    <row r="26" spans="1:16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  <c r="M26" s="2"/>
      <c r="N26" s="2"/>
      <c r="O26" s="2"/>
      <c r="P26" s="2"/>
    </row>
    <row r="27" spans="1:16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2"/>
      <c r="M27" s="2"/>
      <c r="N27" s="2"/>
      <c r="O27" s="2"/>
      <c r="P27" s="2"/>
    </row>
    <row r="28" spans="1:16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2"/>
      <c r="M28" s="2"/>
      <c r="N28" s="2"/>
      <c r="O28" s="2"/>
      <c r="P28" s="2"/>
    </row>
    <row r="29" spans="1:16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2"/>
      <c r="M29" s="2"/>
      <c r="N29" s="2"/>
      <c r="O29" s="2"/>
      <c r="P29" s="2"/>
    </row>
    <row r="30" spans="1:16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  <c r="N30" s="2"/>
      <c r="O30" s="2"/>
      <c r="P30" s="2"/>
    </row>
    <row r="31" spans="1:16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2"/>
      <c r="M31" s="2"/>
      <c r="N31" s="2"/>
      <c r="O31" s="2"/>
      <c r="P31" s="2"/>
    </row>
    <row r="32" spans="1:16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2"/>
      <c r="M32" s="2"/>
      <c r="N32" s="2"/>
      <c r="O32" s="2"/>
      <c r="P32" s="2"/>
    </row>
    <row r="33" spans="1:16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2"/>
      <c r="M33" s="2"/>
      <c r="N33" s="2"/>
      <c r="O33" s="2"/>
      <c r="P33" s="2"/>
    </row>
    <row r="34" spans="1:16" ht="15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2"/>
      <c r="M34" s="2"/>
      <c r="N34" s="2"/>
      <c r="O34" s="2"/>
      <c r="P34" s="2"/>
    </row>
    <row r="35" spans="1:16" ht="15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  <c r="N35" s="2"/>
      <c r="O35" s="2"/>
      <c r="P35" s="2"/>
    </row>
    <row r="36" spans="1:16" ht="15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M36" s="2"/>
      <c r="N36" s="2"/>
      <c r="O36" s="2"/>
      <c r="P36" s="2"/>
    </row>
    <row r="37" spans="1:16" ht="15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M37" s="2"/>
      <c r="N37" s="2"/>
      <c r="O37" s="2"/>
      <c r="P37" s="2"/>
    </row>
    <row r="38" spans="1:16" ht="15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M38" s="2"/>
      <c r="N38" s="2"/>
      <c r="O38" s="2"/>
      <c r="P38" s="2"/>
    </row>
    <row r="39" spans="1:16" ht="15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M39" s="2"/>
      <c r="N39" s="2"/>
      <c r="O39" s="2"/>
      <c r="P39" s="2"/>
    </row>
    <row r="40" spans="1:16" ht="15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M40" s="2"/>
      <c r="N40" s="2"/>
      <c r="O40" s="2"/>
      <c r="P40" s="2"/>
    </row>
    <row r="41" spans="1:16" ht="15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M41" s="2"/>
      <c r="N41" s="2"/>
      <c r="O41" s="2"/>
      <c r="P41" s="2"/>
    </row>
    <row r="42" spans="1:16" ht="15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M42" s="2"/>
      <c r="N42" s="2"/>
      <c r="O42" s="2"/>
      <c r="P42" s="2"/>
    </row>
    <row r="43" spans="1:16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M43" s="2"/>
      <c r="N43" s="2"/>
      <c r="O43" s="2"/>
      <c r="P43" s="2"/>
    </row>
    <row r="44" spans="1:16" ht="15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M44" s="2"/>
      <c r="N44" s="2"/>
      <c r="O44" s="2"/>
      <c r="P44" s="2"/>
    </row>
    <row r="45" spans="1:16" ht="15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M45" s="2"/>
      <c r="N45" s="2"/>
      <c r="O45" s="2"/>
      <c r="P45" s="2"/>
    </row>
    <row r="46" spans="1:16" ht="15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M46" s="2"/>
      <c r="N46" s="2"/>
      <c r="O46" s="2"/>
      <c r="P46" s="2"/>
    </row>
    <row r="47" spans="1:16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M47" s="2"/>
      <c r="N47" s="2"/>
      <c r="O47" s="2"/>
      <c r="P47" s="2"/>
    </row>
    <row r="48" spans="1:16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  <c r="N48" s="2"/>
      <c r="O48" s="2"/>
      <c r="P48" s="2"/>
    </row>
    <row r="49" spans="1:16" ht="15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2"/>
      <c r="M49" s="2"/>
      <c r="N49" s="2"/>
      <c r="O49" s="2"/>
      <c r="P49" s="2"/>
    </row>
    <row r="50" spans="1:16" ht="15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2"/>
      <c r="M50" s="2"/>
      <c r="N50" s="2"/>
      <c r="O50" s="2"/>
      <c r="P50" s="2"/>
    </row>
    <row r="51" spans="1:16" ht="15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2"/>
      <c r="M51" s="2"/>
      <c r="N51" s="2"/>
      <c r="O51" s="2"/>
      <c r="P51" s="2"/>
    </row>
    <row r="52" spans="1:16" ht="15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  <c r="M52" s="2"/>
      <c r="N52" s="2"/>
      <c r="O52" s="2"/>
      <c r="P52" s="2"/>
    </row>
    <row r="53" spans="1:16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  <c r="N53" s="2"/>
      <c r="O53" s="2"/>
      <c r="P53" s="2"/>
    </row>
    <row r="54" spans="1:16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2"/>
      <c r="M54" s="2"/>
      <c r="N54" s="2"/>
      <c r="O54" s="2"/>
      <c r="P54" s="2"/>
    </row>
    <row r="55" spans="1:16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  <c r="M55" s="2"/>
      <c r="N55" s="2"/>
      <c r="O55" s="2"/>
      <c r="P55" s="2"/>
    </row>
    <row r="56" spans="1:16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  <c r="M56" s="2"/>
      <c r="N56" s="2"/>
      <c r="O56" s="2"/>
      <c r="P56" s="2"/>
    </row>
    <row r="57" spans="1:16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  <c r="M57" s="2"/>
      <c r="N57" s="2"/>
      <c r="O57" s="2"/>
      <c r="P57" s="2"/>
    </row>
    <row r="58" spans="1:16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2"/>
      <c r="M58" s="2"/>
      <c r="N58" s="2"/>
      <c r="O58" s="2"/>
      <c r="P58" s="2"/>
    </row>
    <row r="59" spans="1:16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2"/>
      <c r="M59" s="2"/>
      <c r="N59" s="2"/>
      <c r="O59" s="2"/>
      <c r="P59" s="2"/>
    </row>
    <row r="60" spans="1:16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2"/>
      <c r="M60" s="2"/>
      <c r="N60" s="2"/>
      <c r="O60" s="2"/>
      <c r="P60" s="2"/>
    </row>
    <row r="61" spans="1:16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2"/>
      <c r="M61" s="2"/>
      <c r="N61" s="2"/>
      <c r="O61" s="2"/>
      <c r="P61" s="2"/>
    </row>
    <row r="62" spans="1:16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  <c r="M62" s="2"/>
      <c r="N62" s="2"/>
      <c r="O62" s="2"/>
      <c r="P62" s="2"/>
    </row>
    <row r="63" spans="1:16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2"/>
      <c r="M63" s="2"/>
      <c r="N63" s="2"/>
      <c r="O63" s="2"/>
      <c r="P63" s="2"/>
    </row>
    <row r="64" spans="1:16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  <c r="M64" s="2"/>
      <c r="N64" s="2"/>
      <c r="O64" s="2"/>
      <c r="P64" s="2"/>
    </row>
    <row r="65" spans="1:16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  <c r="M65" s="2"/>
      <c r="N65" s="2"/>
      <c r="O65" s="2"/>
      <c r="P65" s="2"/>
    </row>
    <row r="66" spans="1:16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  <c r="M66" s="2"/>
      <c r="N66" s="2"/>
      <c r="O66" s="2"/>
      <c r="P66" s="2"/>
    </row>
    <row r="67" spans="1:16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2"/>
      <c r="M67" s="2"/>
      <c r="N67" s="2"/>
      <c r="O67" s="2"/>
      <c r="P67" s="2"/>
    </row>
    <row r="68" spans="1:16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2"/>
      <c r="M68" s="2"/>
      <c r="N68" s="2"/>
      <c r="O68" s="2"/>
      <c r="P68" s="2"/>
    </row>
    <row r="69" spans="1:16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2"/>
      <c r="M69" s="2"/>
      <c r="N69" s="2"/>
      <c r="O69" s="2"/>
      <c r="P69" s="2"/>
    </row>
    <row r="70" spans="1:16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2"/>
      <c r="M70" s="2"/>
      <c r="N70" s="2"/>
      <c r="O70" s="2"/>
      <c r="P70" s="2"/>
    </row>
    <row r="71" spans="1:16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  <c r="M71" s="2"/>
      <c r="N71" s="2"/>
      <c r="O71" s="2"/>
      <c r="P71" s="2"/>
    </row>
    <row r="72" spans="1:16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  <c r="M72" s="2"/>
      <c r="N72" s="2"/>
      <c r="O72" s="2"/>
      <c r="P72" s="2"/>
    </row>
    <row r="73" spans="1:16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  <c r="M73" s="2"/>
      <c r="N73" s="2"/>
      <c r="O73" s="2"/>
      <c r="P73" s="2"/>
    </row>
    <row r="74" spans="1:16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2"/>
      <c r="M74" s="2"/>
      <c r="N74" s="2"/>
      <c r="O74" s="2"/>
      <c r="P74" s="2"/>
    </row>
    <row r="75" spans="1:16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2"/>
      <c r="M75" s="2"/>
      <c r="N75" s="2"/>
      <c r="O75" s="2"/>
      <c r="P75" s="2"/>
    </row>
    <row r="76" spans="1:16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2"/>
      <c r="M76" s="2"/>
      <c r="N76" s="2"/>
      <c r="O76" s="2"/>
      <c r="P76" s="2"/>
    </row>
    <row r="77" spans="1:16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  <c r="M77" s="2"/>
      <c r="N77" s="2"/>
      <c r="O77" s="2"/>
      <c r="P77" s="2"/>
    </row>
    <row r="78" spans="1:16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2"/>
      <c r="M78" s="2"/>
      <c r="N78" s="2"/>
      <c r="O78" s="2"/>
      <c r="P78" s="2"/>
    </row>
    <row r="79" spans="1:16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  <c r="M79" s="2"/>
      <c r="N79" s="2"/>
      <c r="O79" s="2"/>
      <c r="P79" s="2"/>
    </row>
    <row r="80" spans="1:16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2"/>
      <c r="M80" s="2"/>
      <c r="N80" s="2"/>
      <c r="O80" s="2"/>
      <c r="P80" s="2"/>
    </row>
    <row r="81" spans="1:16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  <c r="N81" s="2"/>
      <c r="O81" s="2"/>
      <c r="P81" s="2"/>
    </row>
    <row r="82" spans="1:16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2"/>
      <c r="M82" s="2"/>
      <c r="N82" s="2"/>
      <c r="O82" s="2"/>
      <c r="P82" s="2"/>
    </row>
    <row r="83" spans="1:16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  <c r="N83" s="2"/>
      <c r="O83" s="2"/>
      <c r="P83" s="2"/>
    </row>
    <row r="84" spans="1:16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2"/>
      <c r="M84" s="2"/>
      <c r="N84" s="2"/>
      <c r="O84" s="2"/>
      <c r="P84" s="2"/>
    </row>
    <row r="85" spans="1:16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2"/>
      <c r="M85" s="2"/>
      <c r="N85" s="2"/>
      <c r="O85" s="2"/>
      <c r="P85" s="2"/>
    </row>
    <row r="86" spans="1:16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2"/>
      <c r="M86" s="2"/>
      <c r="N86" s="2"/>
      <c r="O86" s="2"/>
      <c r="P86" s="2"/>
    </row>
    <row r="87" spans="1:16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2"/>
      <c r="M87" s="2"/>
      <c r="N87" s="2"/>
      <c r="O87" s="2"/>
      <c r="P87" s="2"/>
    </row>
    <row r="88" spans="1:16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2"/>
      <c r="M88" s="2"/>
      <c r="N88" s="2"/>
      <c r="O88" s="2"/>
      <c r="P88" s="2"/>
    </row>
    <row r="89" spans="1:16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2"/>
      <c r="M89" s="2"/>
      <c r="N89" s="2"/>
      <c r="O89" s="2"/>
      <c r="P89" s="2"/>
    </row>
    <row r="90" spans="1:16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2"/>
      <c r="M90" s="2"/>
      <c r="N90" s="2"/>
      <c r="O90" s="2"/>
      <c r="P90" s="2"/>
    </row>
    <row r="91" spans="1:16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2"/>
      <c r="M91" s="2"/>
      <c r="N91" s="2"/>
      <c r="O91" s="2"/>
      <c r="P91" s="2"/>
    </row>
    <row r="92" spans="1:16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2"/>
      <c r="M92" s="2"/>
      <c r="N92" s="2"/>
      <c r="O92" s="2"/>
      <c r="P92" s="2"/>
    </row>
    <row r="93" spans="1:16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2"/>
      <c r="M93" s="2"/>
      <c r="N93" s="2"/>
      <c r="O93" s="2"/>
      <c r="P93" s="2"/>
    </row>
    <row r="94" spans="1:16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2"/>
      <c r="M94" s="2"/>
      <c r="N94" s="2"/>
      <c r="O94" s="2"/>
      <c r="P94" s="2"/>
    </row>
    <row r="95" spans="1:16" ht="15.75" customHeight="1" x14ac:dyDescent="0.3"/>
    <row r="96" spans="1:1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</sheetData>
  <mergeCells count="9">
    <mergeCell ref="G4:I4"/>
    <mergeCell ref="J4:K4"/>
    <mergeCell ref="A1:K1"/>
    <mergeCell ref="A2:K2"/>
    <mergeCell ref="A4:A5"/>
    <mergeCell ref="B4:B5"/>
    <mergeCell ref="C4:C5"/>
    <mergeCell ref="D4:D5"/>
    <mergeCell ref="E4:F4"/>
  </mergeCells>
  <pageMargins left="0.70833333333333304" right="0.70833333333333304" top="0.74791666666666701" bottom="0.74791666666666701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2.6640625" customWidth="1"/>
    <col min="3" max="6" width="9.44140625" customWidth="1"/>
    <col min="7" max="7" width="11.33203125" customWidth="1"/>
    <col min="8" max="8" width="12.88671875" customWidth="1"/>
    <col min="9" max="9" width="13" customWidth="1"/>
    <col min="10" max="10" width="12.6640625" customWidth="1"/>
    <col min="11" max="11" width="12" customWidth="1"/>
    <col min="12" max="12" width="15.88671875" customWidth="1"/>
    <col min="13" max="13" width="11.44140625" customWidth="1"/>
    <col min="14" max="14" width="10.5546875" customWidth="1"/>
    <col min="15" max="16" width="8.88671875" customWidth="1"/>
  </cols>
  <sheetData>
    <row r="1" spans="1:16" ht="14.4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</row>
    <row r="2" spans="1:16" ht="18" x14ac:dyDescent="0.35">
      <c r="A2" s="323" t="s">
        <v>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"/>
      <c r="N2" s="2"/>
      <c r="O2" s="2"/>
      <c r="P2" s="2"/>
    </row>
    <row r="3" spans="1:16" ht="7.5" customHeight="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</row>
    <row r="4" spans="1:16" ht="18" x14ac:dyDescent="0.35">
      <c r="A4" s="324" t="s">
        <v>126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6"/>
      <c r="O4" s="2"/>
      <c r="P4" s="2"/>
    </row>
    <row r="5" spans="1:16" ht="7.5" customHeight="1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</row>
    <row r="6" spans="1:16" ht="30" customHeight="1" x14ac:dyDescent="0.3">
      <c r="A6" s="327" t="s">
        <v>85</v>
      </c>
      <c r="B6" s="328" t="s">
        <v>44</v>
      </c>
      <c r="C6" s="329" t="s">
        <v>48</v>
      </c>
      <c r="D6" s="331" t="s">
        <v>86</v>
      </c>
      <c r="E6" s="333" t="s">
        <v>87</v>
      </c>
      <c r="F6" s="318" t="s">
        <v>88</v>
      </c>
      <c r="G6" s="267"/>
      <c r="H6" s="267"/>
      <c r="I6" s="319" t="s">
        <v>89</v>
      </c>
      <c r="J6" s="320" t="s">
        <v>90</v>
      </c>
      <c r="K6" s="268"/>
      <c r="L6" s="321" t="s">
        <v>91</v>
      </c>
      <c r="M6" s="322"/>
      <c r="N6" s="279" t="s">
        <v>92</v>
      </c>
      <c r="O6" s="3"/>
      <c r="P6" s="3"/>
    </row>
    <row r="7" spans="1:16" ht="27.75" customHeight="1" x14ac:dyDescent="0.3">
      <c r="A7" s="283"/>
      <c r="B7" s="274"/>
      <c r="C7" s="330"/>
      <c r="D7" s="332"/>
      <c r="E7" s="293"/>
      <c r="F7" s="110" t="s">
        <v>93</v>
      </c>
      <c r="G7" s="111" t="s">
        <v>94</v>
      </c>
      <c r="H7" s="112" t="s">
        <v>95</v>
      </c>
      <c r="I7" s="274"/>
      <c r="J7" s="113" t="s">
        <v>96</v>
      </c>
      <c r="K7" s="114" t="s">
        <v>97</v>
      </c>
      <c r="L7" s="115" t="s">
        <v>98</v>
      </c>
      <c r="M7" s="116" t="s">
        <v>99</v>
      </c>
      <c r="N7" s="334"/>
      <c r="O7" s="3"/>
      <c r="P7" s="3"/>
    </row>
    <row r="8" spans="1:16" ht="30" customHeight="1" x14ac:dyDescent="0.3">
      <c r="A8" s="117">
        <v>1</v>
      </c>
      <c r="B8" s="118" t="s">
        <v>64</v>
      </c>
      <c r="C8" s="119">
        <v>9</v>
      </c>
      <c r="D8" s="120">
        <f>COUNTA(C28:C92)</f>
        <v>36</v>
      </c>
      <c r="E8" s="215">
        <f>COUNTA(C28:C92)</f>
        <v>36</v>
      </c>
      <c r="F8" s="150">
        <f>MIN(C28:C91)</f>
        <v>41.695999999999998</v>
      </c>
      <c r="G8" s="251">
        <f>AVERAGE(C28:C94)</f>
        <v>42.28391666666667</v>
      </c>
      <c r="H8" s="124">
        <f t="shared" ref="H8:H21" si="0">G8-F8</f>
        <v>0.58791666666667197</v>
      </c>
      <c r="I8" s="125">
        <v>1.818287037037037E-2</v>
      </c>
      <c r="J8" s="126">
        <f t="shared" ref="J8:K8" si="1">I8</f>
        <v>1.818287037037037E-2</v>
      </c>
      <c r="K8" s="127">
        <f t="shared" si="1"/>
        <v>1.818287037037037E-2</v>
      </c>
      <c r="L8" s="128">
        <v>140.40299999999999</v>
      </c>
      <c r="M8" s="129">
        <v>92.974000000000004</v>
      </c>
      <c r="N8" s="130" t="s">
        <v>100</v>
      </c>
      <c r="O8" s="131" t="s">
        <v>99</v>
      </c>
      <c r="P8" s="4"/>
    </row>
    <row r="9" spans="1:16" ht="30" customHeight="1" x14ac:dyDescent="0.3">
      <c r="A9" s="132">
        <v>2</v>
      </c>
      <c r="B9" s="133" t="s">
        <v>63</v>
      </c>
      <c r="C9" s="134">
        <v>21</v>
      </c>
      <c r="D9" s="135">
        <f>COUNTA(D28:D92)+D8+1</f>
        <v>56</v>
      </c>
      <c r="E9" s="218">
        <f>COUNTA(D28:D92)+1</f>
        <v>20</v>
      </c>
      <c r="F9" s="153">
        <f>MIN(D28:D91)</f>
        <v>42.192999999999998</v>
      </c>
      <c r="G9" s="138">
        <f>AVERAGE(D28:D93)</f>
        <v>42.617894736842103</v>
      </c>
      <c r="H9" s="139">
        <f t="shared" si="0"/>
        <v>0.42489473684210566</v>
      </c>
      <c r="I9" s="140">
        <v>2.9178240740740741E-2</v>
      </c>
      <c r="J9" s="141">
        <f t="shared" ref="J9:J21" si="2">I9-I8</f>
        <v>1.0995370370370371E-2</v>
      </c>
      <c r="K9" s="142">
        <f t="shared" ref="K9:K10" si="3">J9</f>
        <v>1.0995370370370371E-2</v>
      </c>
      <c r="L9" s="143">
        <v>138.58500000000001</v>
      </c>
      <c r="M9" s="144">
        <v>91.188999999999993</v>
      </c>
      <c r="N9" s="145"/>
      <c r="O9" s="146"/>
      <c r="P9" s="4"/>
    </row>
    <row r="10" spans="1:16" ht="30" customHeight="1" x14ac:dyDescent="0.3">
      <c r="A10" s="132">
        <v>3</v>
      </c>
      <c r="B10" s="147" t="s">
        <v>62</v>
      </c>
      <c r="C10" s="148">
        <v>11</v>
      </c>
      <c r="D10" s="135">
        <f>COUNTA(E28:E92)+D9+1</f>
        <v>87</v>
      </c>
      <c r="E10" s="218">
        <f>COUNTA(E28:E92)+1</f>
        <v>31</v>
      </c>
      <c r="F10" s="137">
        <f>MIN(E28:E93)</f>
        <v>41.933</v>
      </c>
      <c r="G10" s="138">
        <f>AVERAGE(E28:E94)</f>
        <v>42.299700000000001</v>
      </c>
      <c r="H10" s="139">
        <f t="shared" si="0"/>
        <v>0.36670000000000158</v>
      </c>
      <c r="I10" s="140">
        <v>4.5474537037037036E-2</v>
      </c>
      <c r="J10" s="141">
        <f t="shared" si="2"/>
        <v>1.6296296296296295E-2</v>
      </c>
      <c r="K10" s="142">
        <f t="shared" si="3"/>
        <v>1.6296296296296295E-2</v>
      </c>
      <c r="L10" s="143">
        <v>139.01599999999999</v>
      </c>
      <c r="M10" s="144">
        <v>91.19</v>
      </c>
      <c r="N10" s="145"/>
      <c r="O10" s="146"/>
      <c r="P10" s="4"/>
    </row>
    <row r="11" spans="1:16" ht="30" customHeight="1" x14ac:dyDescent="0.3">
      <c r="A11" s="132">
        <v>4</v>
      </c>
      <c r="B11" s="147" t="s">
        <v>64</v>
      </c>
      <c r="C11" s="134">
        <v>10</v>
      </c>
      <c r="D11" s="135">
        <f>COUNTA(F28:F92)+D10+1</f>
        <v>108</v>
      </c>
      <c r="E11" s="218">
        <f>COUNTA(F28:F92)+1</f>
        <v>21</v>
      </c>
      <c r="F11" s="149">
        <f>MIN(F28:F93)</f>
        <v>42.015000000000001</v>
      </c>
      <c r="G11" s="138">
        <f>AVERAGE(F28:F93)</f>
        <v>42.462449999999997</v>
      </c>
      <c r="H11" s="139">
        <f t="shared" si="0"/>
        <v>0.44744999999999635</v>
      </c>
      <c r="I11" s="140">
        <v>5.6909722222222223E-2</v>
      </c>
      <c r="J11" s="141">
        <f t="shared" si="2"/>
        <v>1.1435185185185187E-2</v>
      </c>
      <c r="K11" s="142">
        <f>J11+K8</f>
        <v>2.9618055555555557E-2</v>
      </c>
      <c r="L11" s="143">
        <v>138.17400000000001</v>
      </c>
      <c r="M11" s="144">
        <v>91.147000000000006</v>
      </c>
      <c r="N11" s="145"/>
      <c r="O11" s="146"/>
      <c r="P11" s="4"/>
    </row>
    <row r="12" spans="1:16" ht="30" customHeight="1" x14ac:dyDescent="0.3">
      <c r="A12" s="132">
        <v>5</v>
      </c>
      <c r="B12" s="147" t="s">
        <v>63</v>
      </c>
      <c r="C12" s="134">
        <v>44</v>
      </c>
      <c r="D12" s="135">
        <f>COUNTA(G28:G92)+D11+1</f>
        <v>165</v>
      </c>
      <c r="E12" s="218">
        <f>COUNTA(G28:G92)+1</f>
        <v>57</v>
      </c>
      <c r="F12" s="219">
        <f>MIN(G28:G93)</f>
        <v>41.92</v>
      </c>
      <c r="G12" s="151">
        <f>AVERAGE(G28:G893)</f>
        <v>42.37946428571427</v>
      </c>
      <c r="H12" s="139">
        <f t="shared" si="0"/>
        <v>0.45946428571426878</v>
      </c>
      <c r="I12" s="140">
        <v>8.5960648148148147E-2</v>
      </c>
      <c r="J12" s="141">
        <f t="shared" si="2"/>
        <v>2.9050925925925924E-2</v>
      </c>
      <c r="K12" s="142">
        <f t="shared" ref="K12:K13" si="4">J12+K10</f>
        <v>4.5347222222222219E-2</v>
      </c>
      <c r="L12" s="143">
        <v>135.876</v>
      </c>
      <c r="M12" s="246">
        <v>89.552000000000007</v>
      </c>
      <c r="N12" s="145"/>
      <c r="O12" s="146"/>
      <c r="P12" s="4"/>
    </row>
    <row r="13" spans="1:16" ht="30" customHeight="1" x14ac:dyDescent="0.3">
      <c r="A13" s="132">
        <v>6</v>
      </c>
      <c r="B13" s="147" t="s">
        <v>64</v>
      </c>
      <c r="C13" s="134">
        <v>13</v>
      </c>
      <c r="D13" s="135">
        <f>COUNTA(H28:H92)+D12+1</f>
        <v>224</v>
      </c>
      <c r="E13" s="218">
        <f>COUNTA(H28:H92)+1</f>
        <v>59</v>
      </c>
      <c r="F13" s="153">
        <f>MIN(H28:H93)</f>
        <v>41.76</v>
      </c>
      <c r="G13" s="138">
        <f>AVERAGE(H33:H93,H31)</f>
        <v>42.069148148148138</v>
      </c>
      <c r="H13" s="139">
        <f t="shared" si="0"/>
        <v>0.30914814814813951</v>
      </c>
      <c r="I13" s="140">
        <v>0.11591435185185185</v>
      </c>
      <c r="J13" s="141">
        <f t="shared" si="2"/>
        <v>2.9953703703703705E-2</v>
      </c>
      <c r="K13" s="142">
        <f t="shared" si="4"/>
        <v>5.9571759259259262E-2</v>
      </c>
      <c r="L13" s="143">
        <v>138.19200000000001</v>
      </c>
      <c r="M13" s="144">
        <v>91.582999999999998</v>
      </c>
      <c r="N13" s="145"/>
      <c r="O13" s="146"/>
      <c r="P13" s="4"/>
    </row>
    <row r="14" spans="1:16" ht="30" customHeight="1" x14ac:dyDescent="0.3">
      <c r="A14" s="132">
        <v>7</v>
      </c>
      <c r="B14" s="147" t="s">
        <v>62</v>
      </c>
      <c r="C14" s="134">
        <v>4</v>
      </c>
      <c r="D14" s="135">
        <f>COUNTA(I28:I92)+D13+1</f>
        <v>264</v>
      </c>
      <c r="E14" s="218">
        <f>COUNTA(I28:I92)+1</f>
        <v>40</v>
      </c>
      <c r="F14" s="149">
        <f>MIN(I28:I93)</f>
        <v>41.868000000000002</v>
      </c>
      <c r="G14" s="138">
        <f>AVERAGE(I28:I93)</f>
        <v>44.369282051282056</v>
      </c>
      <c r="H14" s="139">
        <f t="shared" si="0"/>
        <v>2.5012820512820539</v>
      </c>
      <c r="I14" s="140">
        <v>0.13775462962962962</v>
      </c>
      <c r="J14" s="141">
        <f t="shared" si="2"/>
        <v>2.1840277777777764E-2</v>
      </c>
      <c r="K14" s="142">
        <f>J14+K10</f>
        <v>3.8136574074074059E-2</v>
      </c>
      <c r="L14" s="143">
        <v>155.648</v>
      </c>
      <c r="M14" s="152">
        <v>90.682000000000002</v>
      </c>
      <c r="N14" s="145"/>
      <c r="O14" s="146"/>
      <c r="P14" s="4"/>
    </row>
    <row r="15" spans="1:16" ht="30" customHeight="1" x14ac:dyDescent="0.3">
      <c r="A15" s="154">
        <v>8</v>
      </c>
      <c r="B15" s="147" t="s">
        <v>63</v>
      </c>
      <c r="C15" s="134">
        <v>7</v>
      </c>
      <c r="D15" s="135">
        <f>COUNTA(J28:J93)+D14+1</f>
        <v>283</v>
      </c>
      <c r="E15" s="220">
        <f>COUNTA(J28:J93)+1</f>
        <v>19</v>
      </c>
      <c r="F15" s="219">
        <f>MIN(J28:J93)</f>
        <v>56.082999999999998</v>
      </c>
      <c r="G15" s="151">
        <f>AVERAGE(J28:J93)</f>
        <v>57.813777777777773</v>
      </c>
      <c r="H15" s="139">
        <f t="shared" si="0"/>
        <v>1.7307777777777744</v>
      </c>
      <c r="I15" s="156">
        <v>0.15157407407407408</v>
      </c>
      <c r="J15" s="157">
        <f t="shared" si="2"/>
        <v>1.3819444444444468E-2</v>
      </c>
      <c r="K15" s="142">
        <f>J15+K12</f>
        <v>5.9166666666666687E-2</v>
      </c>
      <c r="L15" s="158">
        <v>153.142</v>
      </c>
      <c r="M15" s="162">
        <v>90.659000000000006</v>
      </c>
      <c r="N15" s="160"/>
      <c r="O15" s="146"/>
      <c r="P15" s="4"/>
    </row>
    <row r="16" spans="1:16" ht="30" customHeight="1" x14ac:dyDescent="0.3">
      <c r="A16" s="154">
        <v>9</v>
      </c>
      <c r="B16" s="147" t="s">
        <v>62</v>
      </c>
      <c r="C16" s="134">
        <v>8</v>
      </c>
      <c r="D16" s="135">
        <f>COUNTA(K28:K92)+D15+1</f>
        <v>317</v>
      </c>
      <c r="E16" s="220">
        <f>COUNTA(K28:K92)+1</f>
        <v>34</v>
      </c>
      <c r="F16" s="221">
        <f>MIN(K28:K93)</f>
        <v>43.143999999999998</v>
      </c>
      <c r="G16" s="138">
        <f>AVERAGE(K28:K93)</f>
        <v>52.880424242424247</v>
      </c>
      <c r="H16" s="139">
        <f t="shared" si="0"/>
        <v>9.7364242424242491</v>
      </c>
      <c r="I16" s="156">
        <v>0.1733912037037037</v>
      </c>
      <c r="J16" s="157">
        <f t="shared" si="2"/>
        <v>2.1817129629629617E-2</v>
      </c>
      <c r="K16" s="142">
        <f>J16+K14</f>
        <v>5.9953703703703676E-2</v>
      </c>
      <c r="L16" s="158">
        <v>139.99299999999999</v>
      </c>
      <c r="M16" s="162">
        <v>90.247</v>
      </c>
      <c r="N16" s="160"/>
      <c r="O16" s="146"/>
      <c r="P16" s="4"/>
    </row>
    <row r="17" spans="1:16" ht="30" customHeight="1" x14ac:dyDescent="0.3">
      <c r="A17" s="154">
        <v>10</v>
      </c>
      <c r="B17" s="133" t="s">
        <v>62</v>
      </c>
      <c r="C17" s="134">
        <v>9</v>
      </c>
      <c r="D17" s="135">
        <f>COUNTA(L28:L92)+D16+1</f>
        <v>365</v>
      </c>
      <c r="E17" s="220">
        <f>COUNTA(L28:L92)+1</f>
        <v>48</v>
      </c>
      <c r="F17" s="164">
        <f>MIN(L28:L93)</f>
        <v>41.624000000000002</v>
      </c>
      <c r="G17" s="151">
        <f>AVERAGE(L28:L93)</f>
        <v>42.300340425531914</v>
      </c>
      <c r="H17" s="139">
        <f t="shared" si="0"/>
        <v>0.67634042553191165</v>
      </c>
      <c r="I17" s="156">
        <v>0.19798611111111111</v>
      </c>
      <c r="J17" s="157">
        <f t="shared" si="2"/>
        <v>2.4594907407407413E-2</v>
      </c>
      <c r="K17" s="252">
        <f>J17+K16</f>
        <v>8.4548611111111088E-2</v>
      </c>
      <c r="L17" s="158">
        <v>137.26300000000001</v>
      </c>
      <c r="M17" s="161">
        <v>91.195999999999998</v>
      </c>
      <c r="N17" s="160"/>
      <c r="O17" s="146"/>
      <c r="P17" s="4"/>
    </row>
    <row r="18" spans="1:16" ht="30" customHeight="1" x14ac:dyDescent="0.3">
      <c r="A18" s="154">
        <v>11</v>
      </c>
      <c r="B18" s="133" t="s">
        <v>64</v>
      </c>
      <c r="C18" s="134">
        <v>4</v>
      </c>
      <c r="D18" s="135">
        <f>COUNTA(M28:M92)+D17+1</f>
        <v>412</v>
      </c>
      <c r="E18" s="220">
        <f>COUNTA(M28:M92)+1</f>
        <v>47</v>
      </c>
      <c r="F18" s="221">
        <f>MIN(M28:M93)</f>
        <v>41.823999999999998</v>
      </c>
      <c r="G18" s="138">
        <f>AVERAGE(M28:M93)</f>
        <v>42.101173913043468</v>
      </c>
      <c r="H18" s="139">
        <f t="shared" si="0"/>
        <v>0.27717391304346961</v>
      </c>
      <c r="I18" s="156">
        <v>0.22200231481481481</v>
      </c>
      <c r="J18" s="157">
        <f t="shared" si="2"/>
        <v>2.4016203703703692E-2</v>
      </c>
      <c r="K18" s="142">
        <f>J18+K13</f>
        <v>8.3587962962962947E-2</v>
      </c>
      <c r="L18" s="158">
        <v>138.334</v>
      </c>
      <c r="M18" s="161">
        <v>91.549000000000007</v>
      </c>
      <c r="N18" s="160"/>
      <c r="O18" s="146"/>
      <c r="P18" s="4"/>
    </row>
    <row r="19" spans="1:16" ht="30" customHeight="1" x14ac:dyDescent="0.3">
      <c r="A19" s="154">
        <v>12</v>
      </c>
      <c r="B19" s="133" t="s">
        <v>63</v>
      </c>
      <c r="C19" s="134">
        <v>13</v>
      </c>
      <c r="D19" s="135">
        <f>COUNTA(N28:N92)+D18+1</f>
        <v>454</v>
      </c>
      <c r="E19" s="220">
        <f>COUNTA(N28:N92)+1</f>
        <v>42</v>
      </c>
      <c r="F19" s="219">
        <f>MIN(N28:N93)</f>
        <v>41.978000000000002</v>
      </c>
      <c r="G19" s="151">
        <f>AVERAGE(N28:N93)</f>
        <v>42.487731707317067</v>
      </c>
      <c r="H19" s="139">
        <f t="shared" si="0"/>
        <v>0.50973170731706574</v>
      </c>
      <c r="I19" s="156">
        <v>0.24374999999999999</v>
      </c>
      <c r="J19" s="157">
        <f t="shared" si="2"/>
        <v>2.1747685185185189E-2</v>
      </c>
      <c r="K19" s="222">
        <f>J19+K15</f>
        <v>8.0914351851851876E-2</v>
      </c>
      <c r="L19" s="158">
        <v>138.22</v>
      </c>
      <c r="M19" s="161">
        <v>91.718999999999994</v>
      </c>
      <c r="N19" s="160"/>
      <c r="O19" s="146"/>
      <c r="P19" s="4"/>
    </row>
    <row r="20" spans="1:16" ht="30" customHeight="1" x14ac:dyDescent="0.3">
      <c r="A20" s="154">
        <v>13</v>
      </c>
      <c r="B20" s="133" t="s">
        <v>64</v>
      </c>
      <c r="C20" s="163">
        <v>7</v>
      </c>
      <c r="D20" s="135">
        <f>COUNTA(O28:O92)+D19+1</f>
        <v>490</v>
      </c>
      <c r="E20" s="220">
        <f>COUNTA(O28:O92)+1</f>
        <v>36</v>
      </c>
      <c r="F20" s="221">
        <f>MIN(O28:O93)</f>
        <v>41.892000000000003</v>
      </c>
      <c r="G20" s="138">
        <f>AVERAGE(O28:O93)</f>
        <v>42.132485714285714</v>
      </c>
      <c r="H20" s="139">
        <f t="shared" si="0"/>
        <v>0.24048571428571108</v>
      </c>
      <c r="I20" s="156">
        <v>0.26172453703703702</v>
      </c>
      <c r="J20" s="157">
        <f t="shared" si="2"/>
        <v>1.7974537037037025E-2</v>
      </c>
      <c r="K20" s="165">
        <f t="shared" ref="K20:K21" si="5">J20+K18</f>
        <v>0.10156249999999997</v>
      </c>
      <c r="L20" s="158">
        <v>137.887</v>
      </c>
      <c r="M20" s="161">
        <v>91.515000000000001</v>
      </c>
      <c r="N20" s="160"/>
      <c r="O20" s="146"/>
      <c r="P20" s="4"/>
    </row>
    <row r="21" spans="1:16" ht="30" customHeight="1" x14ac:dyDescent="0.3">
      <c r="A21" s="166" t="s">
        <v>101</v>
      </c>
      <c r="B21" s="167" t="s">
        <v>63</v>
      </c>
      <c r="C21" s="168">
        <v>9</v>
      </c>
      <c r="D21" s="169">
        <f>COUNTA(P28:P92)+D20+1</f>
        <v>550</v>
      </c>
      <c r="E21" s="223">
        <f>COUNTA(P28:P92)+1</f>
        <v>60</v>
      </c>
      <c r="F21" s="150">
        <f>MIN(P28:P93)</f>
        <v>41.753</v>
      </c>
      <c r="G21" s="224">
        <f>AVERAGE(P28:P93)</f>
        <v>42.306033898305067</v>
      </c>
      <c r="H21" s="173">
        <f t="shared" si="0"/>
        <v>0.55303389830506688</v>
      </c>
      <c r="I21" s="174" t="str">
        <f>'Загальні результати'!H6</f>
        <v>7:00:37</v>
      </c>
      <c r="J21" s="175">
        <f t="shared" si="2"/>
        <v>3.0370370370370381E-2</v>
      </c>
      <c r="K21" s="176">
        <f t="shared" si="5"/>
        <v>0.11128472222222226</v>
      </c>
      <c r="L21" s="177"/>
      <c r="M21" s="178"/>
      <c r="N21" s="179"/>
      <c r="O21" s="146"/>
      <c r="P21" s="4"/>
    </row>
    <row r="22" spans="1:16" ht="30" customHeight="1" x14ac:dyDescent="0.3">
      <c r="A22" s="180"/>
      <c r="B22" s="181"/>
      <c r="C22" s="180"/>
      <c r="D22" s="180"/>
      <c r="E22" s="180"/>
      <c r="F22" s="153">
        <f>AVERAGE(F8,F11,F13,F18,F20)</f>
        <v>41.837400000000002</v>
      </c>
      <c r="G22" s="182">
        <f>AVERAGE(C28:C92,F28:F92,H28:H31,H33:H92,M28:M92,O28:O92)</f>
        <v>42.174237113402064</v>
      </c>
      <c r="H22" s="183">
        <f>AVERAGE(H8,H11,H13,H18,H20)</f>
        <v>0.37243488842879768</v>
      </c>
      <c r="I22" s="184" t="s">
        <v>115</v>
      </c>
      <c r="J22" s="180"/>
      <c r="K22" s="185" t="s">
        <v>103</v>
      </c>
      <c r="L22" s="186">
        <f>AVERAGE(L8:L20)</f>
        <v>140.82561538461539</v>
      </c>
      <c r="M22" s="187">
        <f>AVERAGE(M12+10,M8:M11,M13:M20)-90</f>
        <v>1.9386153846153888</v>
      </c>
      <c r="N22" s="181" t="s">
        <v>104</v>
      </c>
      <c r="O22" s="4"/>
      <c r="P22" s="4"/>
    </row>
    <row r="23" spans="1:16" ht="27.75" customHeight="1" x14ac:dyDescent="0.3">
      <c r="A23" s="188"/>
      <c r="B23" s="189"/>
      <c r="C23" s="188"/>
      <c r="D23" s="190"/>
      <c r="E23" s="190"/>
      <c r="F23" s="221">
        <f>AVERAGE(F9,F12,F15,F19,F21)</f>
        <v>44.785400000000003</v>
      </c>
      <c r="G23" s="248">
        <f>AVERAGE(D28:D93,G28:G93,L28:L93,O44:O93,O28:O42)</f>
        <v>42.331320512820511</v>
      </c>
      <c r="H23" s="249">
        <f>AVERAGE(H9,H12,H15,H19,H21)</f>
        <v>0.7355804811912563</v>
      </c>
      <c r="I23" s="250" t="s">
        <v>127</v>
      </c>
      <c r="J23" s="190"/>
      <c r="K23" s="190"/>
      <c r="L23" s="193"/>
      <c r="M23" s="193"/>
      <c r="N23" s="2"/>
      <c r="O23" s="2"/>
      <c r="P23" s="2"/>
    </row>
    <row r="24" spans="1:16" ht="27.75" customHeight="1" x14ac:dyDescent="0.3">
      <c r="A24" s="188"/>
      <c r="B24" s="189"/>
      <c r="C24" s="188"/>
      <c r="D24" s="190"/>
      <c r="E24" s="190"/>
      <c r="F24" s="191">
        <f>AVERAGE(F10,F14,F17,F16)</f>
        <v>42.142250000000004</v>
      </c>
      <c r="G24" s="172">
        <f>AVERAGE(E28:E92,I28:K92,N28:N92)</f>
        <v>46.752124223602486</v>
      </c>
      <c r="H24" s="173">
        <f>AVERAGE(H10,H14,H17,H16)</f>
        <v>3.3201866798095541</v>
      </c>
      <c r="I24" s="192" t="s">
        <v>128</v>
      </c>
      <c r="J24" s="190" t="s">
        <v>66</v>
      </c>
      <c r="K24" s="190"/>
      <c r="L24" s="193"/>
      <c r="M24" s="193"/>
      <c r="N24" s="2"/>
      <c r="O24" s="2"/>
      <c r="P24" s="2"/>
    </row>
    <row r="25" spans="1:16" ht="30" customHeight="1" x14ac:dyDescent="0.3">
      <c r="A25" s="188"/>
      <c r="B25" s="188"/>
      <c r="C25" s="188"/>
      <c r="D25" s="190"/>
      <c r="E25" s="190"/>
      <c r="F25" s="194">
        <f>AVERAGE(F8:F21)</f>
        <v>42.977357142857151</v>
      </c>
      <c r="G25" s="195">
        <f>AVERAGE(C33:P100,C28:P31,I32:P32,C32:G32)</f>
        <v>43.612044776119426</v>
      </c>
      <c r="H25" s="196">
        <f>AVERAGE(H8:H21)</f>
        <v>1.3443445405241776</v>
      </c>
      <c r="I25" s="190"/>
      <c r="J25" s="190"/>
      <c r="K25" s="190"/>
      <c r="L25" s="188"/>
      <c r="M25" s="188"/>
      <c r="N25" s="2"/>
      <c r="O25" s="2"/>
      <c r="P25" s="2"/>
    </row>
    <row r="26" spans="1:16" ht="15.75" customHeight="1" x14ac:dyDescent="0.3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2"/>
      <c r="N26" s="2"/>
      <c r="O26" s="2"/>
      <c r="P26" s="2"/>
    </row>
    <row r="27" spans="1:16" ht="15.75" customHeight="1" x14ac:dyDescent="0.3">
      <c r="A27" s="2"/>
      <c r="B27" s="2"/>
      <c r="C27" s="197" t="str">
        <f>B8</f>
        <v>Сомок Денис</v>
      </c>
      <c r="D27" s="197" t="str">
        <f>B9</f>
        <v>Михайлик Михайло</v>
      </c>
      <c r="E27" s="197" t="str">
        <f>B10</f>
        <v>Литвиненко Віктор</v>
      </c>
      <c r="F27" s="197" t="str">
        <f>B11</f>
        <v>Сомок Денис</v>
      </c>
      <c r="G27" s="197" t="str">
        <f>B12</f>
        <v>Михайлик Михайло</v>
      </c>
      <c r="H27" s="197" t="str">
        <f>B13</f>
        <v>Сомок Денис</v>
      </c>
      <c r="I27" s="197" t="str">
        <f>B14</f>
        <v>Литвиненко Віктор</v>
      </c>
      <c r="J27" s="197" t="str">
        <f>B15</f>
        <v>Михайлик Михайло</v>
      </c>
      <c r="K27" s="197" t="str">
        <f>B16</f>
        <v>Литвиненко Віктор</v>
      </c>
      <c r="L27" s="197" t="str">
        <f>B17</f>
        <v>Литвиненко Віктор</v>
      </c>
      <c r="M27" s="197" t="str">
        <f>B18</f>
        <v>Сомок Денис</v>
      </c>
      <c r="N27" s="197" t="str">
        <f>B19</f>
        <v>Михайлик Михайло</v>
      </c>
      <c r="O27" s="197" t="str">
        <f>B20</f>
        <v>Сомок Денис</v>
      </c>
      <c r="P27" s="197" t="str">
        <f>B21</f>
        <v>Михайлик Михайло</v>
      </c>
    </row>
    <row r="28" spans="1:16" ht="15.75" customHeight="1" x14ac:dyDescent="0.3">
      <c r="A28" s="2"/>
      <c r="B28" s="2">
        <v>1</v>
      </c>
      <c r="C28" s="198">
        <v>43.91</v>
      </c>
      <c r="D28" s="199">
        <v>44.576000000000001</v>
      </c>
      <c r="E28" s="199">
        <v>42.957999999999998</v>
      </c>
      <c r="F28" s="199">
        <v>43.676000000000002</v>
      </c>
      <c r="G28" s="199">
        <v>43.621000000000002</v>
      </c>
      <c r="H28" s="199">
        <v>42.944000000000003</v>
      </c>
      <c r="I28" s="199">
        <v>43.076000000000001</v>
      </c>
      <c r="J28" s="199">
        <v>59.131999999999998</v>
      </c>
      <c r="K28" s="199">
        <v>57.795999999999999</v>
      </c>
      <c r="L28" s="199">
        <v>44.71</v>
      </c>
      <c r="M28" s="199">
        <v>42.898000000000003</v>
      </c>
      <c r="N28" s="199">
        <v>43.878</v>
      </c>
      <c r="O28" s="199">
        <v>42.295000000000002</v>
      </c>
      <c r="P28" s="200">
        <v>45.057000000000002</v>
      </c>
    </row>
    <row r="29" spans="1:16" ht="15.75" customHeight="1" x14ac:dyDescent="0.3">
      <c r="A29" s="2"/>
      <c r="B29" s="2">
        <v>2</v>
      </c>
      <c r="C29" s="201">
        <v>42.481999999999999</v>
      </c>
      <c r="D29" s="202">
        <v>42.758000000000003</v>
      </c>
      <c r="E29" s="202">
        <v>42.521999999999998</v>
      </c>
      <c r="F29" s="202">
        <v>43.475999999999999</v>
      </c>
      <c r="G29" s="202">
        <v>43.853000000000002</v>
      </c>
      <c r="H29" s="202">
        <v>42.191000000000003</v>
      </c>
      <c r="I29" s="202">
        <v>42.195</v>
      </c>
      <c r="J29" s="202">
        <v>58.776000000000003</v>
      </c>
      <c r="K29" s="202">
        <v>58.807000000000002</v>
      </c>
      <c r="L29" s="202">
        <v>44.994</v>
      </c>
      <c r="M29" s="203">
        <v>42.268000000000001</v>
      </c>
      <c r="N29" s="203">
        <v>43.073999999999998</v>
      </c>
      <c r="O29" s="202">
        <v>43.05</v>
      </c>
      <c r="P29" s="204">
        <v>43.478000000000002</v>
      </c>
    </row>
    <row r="30" spans="1:16" ht="15.75" customHeight="1" x14ac:dyDescent="0.3">
      <c r="A30" s="2"/>
      <c r="B30" s="2">
        <v>3</v>
      </c>
      <c r="C30" s="201">
        <v>42.185000000000002</v>
      </c>
      <c r="D30" s="202">
        <v>42.636000000000003</v>
      </c>
      <c r="E30" s="202">
        <v>42.100999999999999</v>
      </c>
      <c r="F30" s="202">
        <v>43.874000000000002</v>
      </c>
      <c r="G30" s="202">
        <v>42.536000000000001</v>
      </c>
      <c r="H30" s="202">
        <v>42.171999999999997</v>
      </c>
      <c r="I30" s="202">
        <v>42.491999999999997</v>
      </c>
      <c r="J30" s="202">
        <v>58.603999999999999</v>
      </c>
      <c r="K30" s="202">
        <v>57.13</v>
      </c>
      <c r="L30" s="202">
        <v>47.146999999999998</v>
      </c>
      <c r="M30" s="203">
        <v>42.078000000000003</v>
      </c>
      <c r="N30" s="203">
        <v>44.877000000000002</v>
      </c>
      <c r="O30" s="202">
        <v>42.07</v>
      </c>
      <c r="P30" s="204">
        <v>43.012</v>
      </c>
    </row>
    <row r="31" spans="1:16" ht="15.75" customHeight="1" x14ac:dyDescent="0.3">
      <c r="A31" s="2"/>
      <c r="B31" s="2">
        <v>4</v>
      </c>
      <c r="C31" s="201">
        <v>42.207999999999998</v>
      </c>
      <c r="D31" s="202">
        <v>42.863999999999997</v>
      </c>
      <c r="E31" s="202">
        <v>42.847999999999999</v>
      </c>
      <c r="F31" s="202">
        <v>42.231999999999999</v>
      </c>
      <c r="G31" s="202">
        <v>42.771999999999998</v>
      </c>
      <c r="H31" s="202">
        <v>42.082000000000001</v>
      </c>
      <c r="I31" s="202">
        <v>42.145000000000003</v>
      </c>
      <c r="J31" s="202">
        <v>58.28</v>
      </c>
      <c r="K31" s="202">
        <v>57.847999999999999</v>
      </c>
      <c r="L31" s="202">
        <v>43.481999999999999</v>
      </c>
      <c r="M31" s="203">
        <v>42.406999999999996</v>
      </c>
      <c r="N31" s="203">
        <v>42.954000000000001</v>
      </c>
      <c r="O31" s="202">
        <v>42.006999999999998</v>
      </c>
      <c r="P31" s="204">
        <v>42.968000000000004</v>
      </c>
    </row>
    <row r="32" spans="1:16" ht="15.75" customHeight="1" x14ac:dyDescent="0.3">
      <c r="A32" s="2"/>
      <c r="B32" s="2">
        <v>5</v>
      </c>
      <c r="C32" s="201">
        <v>42.194000000000003</v>
      </c>
      <c r="D32" s="202">
        <v>42.243000000000002</v>
      </c>
      <c r="E32" s="202">
        <v>42.334000000000003</v>
      </c>
      <c r="F32" s="202">
        <v>42.222000000000001</v>
      </c>
      <c r="G32" s="202">
        <v>42.313000000000002</v>
      </c>
      <c r="H32" s="205">
        <v>52.451999999999998</v>
      </c>
      <c r="I32" s="202">
        <v>42.198999999999998</v>
      </c>
      <c r="J32" s="202">
        <v>57.72</v>
      </c>
      <c r="K32" s="202">
        <v>58.25</v>
      </c>
      <c r="L32" s="202">
        <v>42.726999999999997</v>
      </c>
      <c r="M32" s="202">
        <v>41.914999999999999</v>
      </c>
      <c r="N32" s="202">
        <v>42.551000000000002</v>
      </c>
      <c r="O32" s="202">
        <v>42.11</v>
      </c>
      <c r="P32" s="204">
        <v>42.162999999999997</v>
      </c>
    </row>
    <row r="33" spans="1:16" ht="15.75" customHeight="1" x14ac:dyDescent="0.3">
      <c r="A33" s="2"/>
      <c r="B33" s="2">
        <v>6</v>
      </c>
      <c r="C33" s="201">
        <v>42.284999999999997</v>
      </c>
      <c r="D33" s="202">
        <v>43.140999999999998</v>
      </c>
      <c r="E33" s="202">
        <v>41.972000000000001</v>
      </c>
      <c r="F33" s="202">
        <v>42.51</v>
      </c>
      <c r="G33" s="202">
        <v>42.292000000000002</v>
      </c>
      <c r="H33" s="202">
        <v>42.488999999999997</v>
      </c>
      <c r="I33" s="202">
        <v>42.213000000000001</v>
      </c>
      <c r="J33" s="202">
        <v>57.058999999999997</v>
      </c>
      <c r="K33" s="202">
        <v>56.899000000000001</v>
      </c>
      <c r="L33" s="202">
        <v>42.506</v>
      </c>
      <c r="M33" s="202">
        <v>42.006</v>
      </c>
      <c r="N33" s="202">
        <v>42.466000000000001</v>
      </c>
      <c r="O33" s="202">
        <v>42.031999999999996</v>
      </c>
      <c r="P33" s="206">
        <v>42.076999999999998</v>
      </c>
    </row>
    <row r="34" spans="1:16" ht="15.75" customHeight="1" x14ac:dyDescent="0.3">
      <c r="A34" s="2"/>
      <c r="B34" s="2">
        <v>7</v>
      </c>
      <c r="C34" s="201">
        <v>44.744</v>
      </c>
      <c r="D34" s="202">
        <v>42.341000000000001</v>
      </c>
      <c r="E34" s="202">
        <v>41.954999999999998</v>
      </c>
      <c r="F34" s="202">
        <v>42.427999999999997</v>
      </c>
      <c r="G34" s="202">
        <v>42.293999999999997</v>
      </c>
      <c r="H34" s="202">
        <v>42.033999999999999</v>
      </c>
      <c r="I34" s="202">
        <v>42.215000000000003</v>
      </c>
      <c r="J34" s="202">
        <v>56.082999999999998</v>
      </c>
      <c r="K34" s="202">
        <v>58.082999999999998</v>
      </c>
      <c r="L34" s="202">
        <v>42.447000000000003</v>
      </c>
      <c r="M34" s="202">
        <v>41.997999999999998</v>
      </c>
      <c r="N34" s="202">
        <v>42.454000000000001</v>
      </c>
      <c r="O34" s="202">
        <v>42.154000000000003</v>
      </c>
      <c r="P34" s="204">
        <v>42.162999999999997</v>
      </c>
    </row>
    <row r="35" spans="1:16" ht="15.75" customHeight="1" x14ac:dyDescent="0.3">
      <c r="A35" s="2"/>
      <c r="B35" s="2">
        <v>8</v>
      </c>
      <c r="C35" s="201">
        <v>43.284999999999997</v>
      </c>
      <c r="D35" s="202">
        <v>42.4</v>
      </c>
      <c r="E35" s="202">
        <v>41.941000000000003</v>
      </c>
      <c r="F35" s="202">
        <v>42.121000000000002</v>
      </c>
      <c r="G35" s="202">
        <v>41.939</v>
      </c>
      <c r="H35" s="202">
        <v>41.76</v>
      </c>
      <c r="I35" s="202">
        <v>42.402000000000001</v>
      </c>
      <c r="J35" s="202">
        <v>57.384</v>
      </c>
      <c r="K35" s="202">
        <v>58.539000000000001</v>
      </c>
      <c r="L35" s="202">
        <v>42.366999999999997</v>
      </c>
      <c r="M35" s="202">
        <v>42.19</v>
      </c>
      <c r="N35" s="202">
        <v>42.378</v>
      </c>
      <c r="O35" s="202">
        <v>41.892000000000003</v>
      </c>
      <c r="P35" s="204">
        <v>41.970999999999997</v>
      </c>
    </row>
    <row r="36" spans="1:16" ht="15.75" customHeight="1" x14ac:dyDescent="0.3">
      <c r="A36" s="2"/>
      <c r="B36" s="2">
        <v>9</v>
      </c>
      <c r="C36" s="201">
        <v>42.643999999999998</v>
      </c>
      <c r="D36" s="202">
        <v>42.654000000000003</v>
      </c>
      <c r="E36" s="202">
        <v>42.256999999999998</v>
      </c>
      <c r="F36" s="202">
        <v>42.774999999999999</v>
      </c>
      <c r="G36" s="202">
        <v>42.222000000000001</v>
      </c>
      <c r="H36" s="202">
        <v>41.951000000000001</v>
      </c>
      <c r="I36" s="202">
        <v>42.256999999999998</v>
      </c>
      <c r="J36" s="202">
        <v>57.621000000000002</v>
      </c>
      <c r="K36" s="202">
        <v>56.335000000000001</v>
      </c>
      <c r="L36" s="202">
        <v>41.896000000000001</v>
      </c>
      <c r="M36" s="202">
        <v>41.914999999999999</v>
      </c>
      <c r="N36" s="202">
        <v>42.36</v>
      </c>
      <c r="O36" s="202">
        <v>42.017000000000003</v>
      </c>
      <c r="P36" s="204">
        <v>42.338000000000001</v>
      </c>
    </row>
    <row r="37" spans="1:16" ht="15.75" customHeight="1" x14ac:dyDescent="0.3">
      <c r="A37" s="2"/>
      <c r="B37" s="2">
        <v>10</v>
      </c>
      <c r="C37" s="201">
        <v>42.366999999999997</v>
      </c>
      <c r="D37" s="202">
        <v>42.204999999999998</v>
      </c>
      <c r="E37" s="202">
        <v>42.033000000000001</v>
      </c>
      <c r="F37" s="202">
        <v>42.137</v>
      </c>
      <c r="G37" s="202">
        <v>42.414000000000001</v>
      </c>
      <c r="H37" s="202">
        <v>42.002000000000002</v>
      </c>
      <c r="I37" s="202">
        <v>42.353000000000002</v>
      </c>
      <c r="J37" s="202">
        <v>57.427</v>
      </c>
      <c r="K37" s="202">
        <v>56.762</v>
      </c>
      <c r="L37" s="202">
        <v>42.122</v>
      </c>
      <c r="M37" s="202">
        <v>42.173999999999999</v>
      </c>
      <c r="N37" s="202">
        <v>42.107999999999997</v>
      </c>
      <c r="O37" s="202">
        <v>42.033999999999999</v>
      </c>
      <c r="P37" s="204">
        <v>42.137</v>
      </c>
    </row>
    <row r="38" spans="1:16" ht="15.75" customHeight="1" x14ac:dyDescent="0.3">
      <c r="A38" s="2"/>
      <c r="B38" s="2">
        <v>11</v>
      </c>
      <c r="C38" s="201">
        <v>42.298999999999999</v>
      </c>
      <c r="D38" s="202">
        <v>42.473999999999997</v>
      </c>
      <c r="E38" s="202">
        <v>42.222000000000001</v>
      </c>
      <c r="F38" s="202">
        <v>42.146999999999998</v>
      </c>
      <c r="G38" s="202">
        <v>42.158000000000001</v>
      </c>
      <c r="H38" s="202">
        <v>41.95</v>
      </c>
      <c r="I38" s="202">
        <v>42.463999999999999</v>
      </c>
      <c r="J38" s="202">
        <v>56.444000000000003</v>
      </c>
      <c r="K38" s="202">
        <v>57.058</v>
      </c>
      <c r="L38" s="202">
        <v>42.481000000000002</v>
      </c>
      <c r="M38" s="202">
        <v>42.061999999999998</v>
      </c>
      <c r="N38" s="202">
        <v>41.981000000000002</v>
      </c>
      <c r="O38" s="202">
        <v>42.140999999999998</v>
      </c>
      <c r="P38" s="204">
        <v>41.847000000000001</v>
      </c>
    </row>
    <row r="39" spans="1:16" ht="15.75" customHeight="1" x14ac:dyDescent="0.3">
      <c r="A39" s="2"/>
      <c r="B39" s="2">
        <v>12</v>
      </c>
      <c r="C39" s="201">
        <v>42.16</v>
      </c>
      <c r="D39" s="202">
        <v>42.207000000000001</v>
      </c>
      <c r="E39" s="202">
        <v>41.97</v>
      </c>
      <c r="F39" s="202">
        <v>42.241</v>
      </c>
      <c r="G39" s="202">
        <v>42.253999999999998</v>
      </c>
      <c r="H39" s="202">
        <v>42.072000000000003</v>
      </c>
      <c r="I39" s="202">
        <v>42.686999999999998</v>
      </c>
      <c r="J39" s="202">
        <v>57.77</v>
      </c>
      <c r="K39" s="202">
        <v>56.164000000000001</v>
      </c>
      <c r="L39" s="202">
        <v>41.947000000000003</v>
      </c>
      <c r="M39" s="202">
        <v>41.929000000000002</v>
      </c>
      <c r="N39" s="202">
        <v>42.204999999999998</v>
      </c>
      <c r="O39" s="202">
        <v>42.185000000000002</v>
      </c>
      <c r="P39" s="204">
        <v>42.302</v>
      </c>
    </row>
    <row r="40" spans="1:16" ht="15.75" customHeight="1" x14ac:dyDescent="0.3">
      <c r="A40" s="2"/>
      <c r="B40" s="2">
        <v>13</v>
      </c>
      <c r="C40" s="201">
        <v>42.226999999999997</v>
      </c>
      <c r="D40" s="202">
        <v>42.192999999999998</v>
      </c>
      <c r="E40" s="202">
        <v>42.203000000000003</v>
      </c>
      <c r="F40" s="202">
        <v>42.113</v>
      </c>
      <c r="G40" s="202">
        <v>42.247999999999998</v>
      </c>
      <c r="H40" s="202">
        <v>42.512999999999998</v>
      </c>
      <c r="I40" s="202">
        <v>42.231000000000002</v>
      </c>
      <c r="J40" s="202">
        <v>57.468000000000004</v>
      </c>
      <c r="K40" s="202">
        <v>56.491999999999997</v>
      </c>
      <c r="L40" s="202">
        <v>41.828000000000003</v>
      </c>
      <c r="M40" s="202">
        <v>41.939</v>
      </c>
      <c r="N40" s="202">
        <v>42.228000000000002</v>
      </c>
      <c r="O40" s="202">
        <v>42.091000000000001</v>
      </c>
      <c r="P40" s="204">
        <v>41.951000000000001</v>
      </c>
    </row>
    <row r="41" spans="1:16" ht="15.75" customHeight="1" x14ac:dyDescent="0.3">
      <c r="A41" s="2"/>
      <c r="B41" s="2">
        <v>14</v>
      </c>
      <c r="C41" s="201">
        <v>42.107999999999997</v>
      </c>
      <c r="D41" s="202">
        <v>42.320999999999998</v>
      </c>
      <c r="E41" s="202">
        <v>42.054000000000002</v>
      </c>
      <c r="F41" s="202">
        <v>42.372</v>
      </c>
      <c r="G41" s="202">
        <v>42.194000000000003</v>
      </c>
      <c r="H41" s="202">
        <v>42.082999999999998</v>
      </c>
      <c r="I41" s="202">
        <v>42.411999999999999</v>
      </c>
      <c r="J41" s="202">
        <v>57.05</v>
      </c>
      <c r="K41" s="202">
        <v>56.67</v>
      </c>
      <c r="L41" s="202">
        <v>42.755000000000003</v>
      </c>
      <c r="M41" s="202">
        <v>42.106999999999999</v>
      </c>
      <c r="N41" s="202">
        <v>42.289000000000001</v>
      </c>
      <c r="O41" s="202">
        <v>42.341999999999999</v>
      </c>
      <c r="P41" s="204">
        <v>42.481999999999999</v>
      </c>
    </row>
    <row r="42" spans="1:16" ht="15.75" customHeight="1" x14ac:dyDescent="0.3">
      <c r="A42" s="2"/>
      <c r="B42" s="2">
        <v>15</v>
      </c>
      <c r="C42" s="201">
        <v>42.48</v>
      </c>
      <c r="D42" s="202">
        <v>42.646999999999998</v>
      </c>
      <c r="E42" s="202">
        <v>42.13</v>
      </c>
      <c r="F42" s="202">
        <v>42.015000000000001</v>
      </c>
      <c r="G42" s="202">
        <v>42.451000000000001</v>
      </c>
      <c r="H42" s="202">
        <v>42.378</v>
      </c>
      <c r="I42" s="202">
        <v>42.773000000000003</v>
      </c>
      <c r="J42" s="202">
        <v>57.091000000000001</v>
      </c>
      <c r="K42" s="202">
        <v>56.472999999999999</v>
      </c>
      <c r="L42" s="202">
        <v>42.473999999999997</v>
      </c>
      <c r="M42" s="202">
        <v>41.847000000000001</v>
      </c>
      <c r="N42" s="202">
        <v>42.249000000000002</v>
      </c>
      <c r="O42" s="202">
        <v>42.332999999999998</v>
      </c>
      <c r="P42" s="204">
        <v>41.905999999999999</v>
      </c>
    </row>
    <row r="43" spans="1:16" ht="15.75" customHeight="1" x14ac:dyDescent="0.3">
      <c r="A43" s="2"/>
      <c r="B43" s="2">
        <v>16</v>
      </c>
      <c r="C43" s="201">
        <v>41.848999999999997</v>
      </c>
      <c r="D43" s="202">
        <v>42.246000000000002</v>
      </c>
      <c r="E43" s="202">
        <v>42.024999999999999</v>
      </c>
      <c r="F43" s="202">
        <v>42.04</v>
      </c>
      <c r="G43" s="202">
        <v>42.22</v>
      </c>
      <c r="H43" s="202">
        <v>42.302</v>
      </c>
      <c r="I43" s="202">
        <v>42.341000000000001</v>
      </c>
      <c r="J43" s="202">
        <v>57.259</v>
      </c>
      <c r="K43" s="202">
        <v>55.594999999999999</v>
      </c>
      <c r="L43" s="202">
        <v>42.140999999999998</v>
      </c>
      <c r="M43" s="202">
        <v>42.058999999999997</v>
      </c>
      <c r="N43" s="202">
        <v>42.459000000000003</v>
      </c>
      <c r="O43" s="202">
        <v>42.057000000000002</v>
      </c>
      <c r="P43" s="204">
        <v>42.191000000000003</v>
      </c>
    </row>
    <row r="44" spans="1:16" ht="15.75" customHeight="1" x14ac:dyDescent="0.3">
      <c r="A44" s="2"/>
      <c r="B44" s="2">
        <v>17</v>
      </c>
      <c r="C44" s="201">
        <v>42.454999999999998</v>
      </c>
      <c r="D44" s="202">
        <v>43.158000000000001</v>
      </c>
      <c r="E44" s="202">
        <v>43.552999999999997</v>
      </c>
      <c r="F44" s="202">
        <v>42.253999999999998</v>
      </c>
      <c r="G44" s="202">
        <v>42.158999999999999</v>
      </c>
      <c r="H44" s="202">
        <v>42.527999999999999</v>
      </c>
      <c r="I44" s="202">
        <v>42.253999999999998</v>
      </c>
      <c r="J44" s="202">
        <v>62.387999999999998</v>
      </c>
      <c r="K44" s="202">
        <v>55.128</v>
      </c>
      <c r="L44" s="202">
        <v>41.84</v>
      </c>
      <c r="M44" s="202">
        <v>41.896000000000001</v>
      </c>
      <c r="N44" s="202">
        <v>42.433999999999997</v>
      </c>
      <c r="O44" s="202">
        <v>41.966999999999999</v>
      </c>
      <c r="P44" s="204">
        <v>42.243000000000002</v>
      </c>
    </row>
    <row r="45" spans="1:16" ht="15.75" customHeight="1" x14ac:dyDescent="0.3">
      <c r="A45" s="2"/>
      <c r="B45" s="2">
        <v>18</v>
      </c>
      <c r="C45" s="201">
        <v>42.18</v>
      </c>
      <c r="D45" s="202">
        <v>42.371000000000002</v>
      </c>
      <c r="E45" s="202">
        <v>42.323</v>
      </c>
      <c r="F45" s="202">
        <v>42.19</v>
      </c>
      <c r="G45" s="202">
        <v>42.338000000000001</v>
      </c>
      <c r="H45" s="202">
        <v>42.061999999999998</v>
      </c>
      <c r="I45" s="202">
        <v>42.341999999999999</v>
      </c>
      <c r="J45" s="202">
        <v>57.091999999999999</v>
      </c>
      <c r="K45" s="202">
        <v>53.468000000000004</v>
      </c>
      <c r="L45" s="202">
        <v>41.994</v>
      </c>
      <c r="M45" s="202">
        <v>41.935000000000002</v>
      </c>
      <c r="N45" s="202">
        <v>42.228000000000002</v>
      </c>
      <c r="O45" s="202">
        <v>42.046999999999997</v>
      </c>
      <c r="P45" s="204">
        <v>41.973999999999997</v>
      </c>
    </row>
    <row r="46" spans="1:16" ht="15.75" customHeight="1" x14ac:dyDescent="0.3">
      <c r="A46" s="2"/>
      <c r="B46" s="2">
        <v>19</v>
      </c>
      <c r="C46" s="201">
        <v>42.625</v>
      </c>
      <c r="D46" s="202">
        <v>42.305</v>
      </c>
      <c r="E46" s="202">
        <v>41.933</v>
      </c>
      <c r="F46" s="202">
        <v>42.215000000000003</v>
      </c>
      <c r="G46" s="202">
        <v>42.167000000000002</v>
      </c>
      <c r="H46" s="202">
        <v>41.878999999999998</v>
      </c>
      <c r="I46" s="202">
        <v>42.402000000000001</v>
      </c>
      <c r="J46" s="207"/>
      <c r="K46" s="202">
        <v>53.401000000000003</v>
      </c>
      <c r="L46" s="202">
        <v>41.905000000000001</v>
      </c>
      <c r="M46" s="202">
        <v>42.137</v>
      </c>
      <c r="N46" s="202">
        <v>42.298999999999999</v>
      </c>
      <c r="O46" s="202">
        <v>42.093000000000004</v>
      </c>
      <c r="P46" s="204">
        <v>42.103000000000002</v>
      </c>
    </row>
    <row r="47" spans="1:16" ht="15.75" customHeight="1" x14ac:dyDescent="0.3">
      <c r="A47" s="2"/>
      <c r="B47" s="2">
        <v>20</v>
      </c>
      <c r="C47" s="201">
        <v>41.963999999999999</v>
      </c>
      <c r="D47" s="207"/>
      <c r="E47" s="202">
        <v>42.271999999999998</v>
      </c>
      <c r="F47" s="202">
        <v>42.210999999999999</v>
      </c>
      <c r="G47" s="202">
        <v>41.92</v>
      </c>
      <c r="H47" s="202">
        <v>42.1</v>
      </c>
      <c r="I47" s="202">
        <v>42.273000000000003</v>
      </c>
      <c r="J47" s="207"/>
      <c r="K47" s="202">
        <v>52.353000000000002</v>
      </c>
      <c r="L47" s="202">
        <v>41.994</v>
      </c>
      <c r="M47" s="202">
        <v>42.055</v>
      </c>
      <c r="N47" s="202">
        <v>42.369</v>
      </c>
      <c r="O47" s="202">
        <v>42.244999999999997</v>
      </c>
      <c r="P47" s="204">
        <v>41.905999999999999</v>
      </c>
    </row>
    <row r="48" spans="1:16" ht="15.75" customHeight="1" x14ac:dyDescent="0.3">
      <c r="A48" s="2"/>
      <c r="B48" s="2">
        <v>21</v>
      </c>
      <c r="C48" s="201">
        <v>41.959000000000003</v>
      </c>
      <c r="D48" s="207"/>
      <c r="E48" s="202">
        <v>42.148000000000003</v>
      </c>
      <c r="F48" s="207"/>
      <c r="G48" s="202">
        <v>42.085999999999999</v>
      </c>
      <c r="H48" s="202">
        <v>41.984999999999999</v>
      </c>
      <c r="I48" s="202">
        <v>42.42</v>
      </c>
      <c r="J48" s="207"/>
      <c r="K48" s="202">
        <v>51.378</v>
      </c>
      <c r="L48" s="202">
        <v>42.173999999999999</v>
      </c>
      <c r="M48" s="202">
        <v>42.198999999999998</v>
      </c>
      <c r="N48" s="202">
        <v>42.311999999999998</v>
      </c>
      <c r="O48" s="202">
        <v>42.290999999999997</v>
      </c>
      <c r="P48" s="204">
        <v>42.252000000000002</v>
      </c>
    </row>
    <row r="49" spans="1:16" ht="15.75" customHeight="1" x14ac:dyDescent="0.3">
      <c r="A49" s="2"/>
      <c r="B49" s="2">
        <v>22</v>
      </c>
      <c r="C49" s="201">
        <v>41.856999999999999</v>
      </c>
      <c r="D49" s="207"/>
      <c r="E49" s="202">
        <v>42.265999999999998</v>
      </c>
      <c r="F49" s="207"/>
      <c r="G49" s="202">
        <v>42.073999999999998</v>
      </c>
      <c r="H49" s="202">
        <v>41.795000000000002</v>
      </c>
      <c r="I49" s="202">
        <v>42.787999999999997</v>
      </c>
      <c r="J49" s="207"/>
      <c r="K49" s="202">
        <v>49.927999999999997</v>
      </c>
      <c r="L49" s="202">
        <v>41.828000000000003</v>
      </c>
      <c r="M49" s="202">
        <v>41.991</v>
      </c>
      <c r="N49" s="202">
        <v>42.264000000000003</v>
      </c>
      <c r="O49" s="202">
        <v>42.231000000000002</v>
      </c>
      <c r="P49" s="204">
        <v>42.155999999999999</v>
      </c>
    </row>
    <row r="50" spans="1:16" ht="15.75" customHeight="1" x14ac:dyDescent="0.3">
      <c r="A50" s="2"/>
      <c r="B50" s="2">
        <v>23</v>
      </c>
      <c r="C50" s="201">
        <v>41.981999999999999</v>
      </c>
      <c r="D50" s="207"/>
      <c r="E50" s="202">
        <v>42.418999999999997</v>
      </c>
      <c r="F50" s="207"/>
      <c r="G50" s="202">
        <v>43.19</v>
      </c>
      <c r="H50" s="202">
        <v>42.036000000000001</v>
      </c>
      <c r="I50" s="202">
        <v>42.170999999999999</v>
      </c>
      <c r="J50" s="207"/>
      <c r="K50" s="202">
        <v>48.863999999999997</v>
      </c>
      <c r="L50" s="202">
        <v>42.186</v>
      </c>
      <c r="M50" s="202">
        <v>41.991999999999997</v>
      </c>
      <c r="N50" s="202">
        <v>42.2</v>
      </c>
      <c r="O50" s="202">
        <v>42.036000000000001</v>
      </c>
      <c r="P50" s="204">
        <v>42.137</v>
      </c>
    </row>
    <row r="51" spans="1:16" ht="15.75" customHeight="1" x14ac:dyDescent="0.3">
      <c r="A51" s="2"/>
      <c r="B51" s="2">
        <v>24</v>
      </c>
      <c r="C51" s="201">
        <v>41.915999999999997</v>
      </c>
      <c r="D51" s="207"/>
      <c r="E51" s="202">
        <v>42.249000000000002</v>
      </c>
      <c r="F51" s="207"/>
      <c r="G51" s="202">
        <v>42.173000000000002</v>
      </c>
      <c r="H51" s="202">
        <v>42.41</v>
      </c>
      <c r="I51" s="202">
        <v>42.213000000000001</v>
      </c>
      <c r="J51" s="207"/>
      <c r="K51" s="202">
        <v>49.137</v>
      </c>
      <c r="L51" s="202">
        <v>41.997999999999998</v>
      </c>
      <c r="M51" s="202">
        <v>42.017000000000003</v>
      </c>
      <c r="N51" s="202">
        <v>42.207999999999998</v>
      </c>
      <c r="O51" s="202">
        <v>42.057000000000002</v>
      </c>
      <c r="P51" s="204">
        <v>42.783999999999999</v>
      </c>
    </row>
    <row r="52" spans="1:16" ht="15.75" customHeight="1" x14ac:dyDescent="0.3">
      <c r="A52" s="2"/>
      <c r="B52" s="2">
        <v>25</v>
      </c>
      <c r="C52" s="201">
        <v>41.863999999999997</v>
      </c>
      <c r="D52" s="207"/>
      <c r="E52" s="202">
        <v>42.180999999999997</v>
      </c>
      <c r="F52" s="207"/>
      <c r="G52" s="202">
        <v>42.223999999999997</v>
      </c>
      <c r="H52" s="202">
        <v>42.691000000000003</v>
      </c>
      <c r="I52" s="202">
        <v>42.238</v>
      </c>
      <c r="J52" s="207"/>
      <c r="K52" s="202">
        <v>48.000999999999998</v>
      </c>
      <c r="L52" s="202">
        <v>41.917999999999999</v>
      </c>
      <c r="M52" s="202">
        <v>42.07</v>
      </c>
      <c r="N52" s="202">
        <v>42.27</v>
      </c>
      <c r="O52" s="202">
        <v>42.070999999999998</v>
      </c>
      <c r="P52" s="204">
        <v>41.753</v>
      </c>
    </row>
    <row r="53" spans="1:16" ht="15.75" customHeight="1" x14ac:dyDescent="0.3">
      <c r="A53" s="2"/>
      <c r="B53" s="2">
        <v>26</v>
      </c>
      <c r="C53" s="201">
        <v>41.895000000000003</v>
      </c>
      <c r="D53" s="207"/>
      <c r="E53" s="202">
        <v>42.36</v>
      </c>
      <c r="F53" s="207"/>
      <c r="G53" s="202">
        <v>42.183</v>
      </c>
      <c r="H53" s="202">
        <v>41.847999999999999</v>
      </c>
      <c r="I53" s="202">
        <v>43.002000000000002</v>
      </c>
      <c r="J53" s="207"/>
      <c r="K53" s="202">
        <v>48.027999999999999</v>
      </c>
      <c r="L53" s="202">
        <v>42.076999999999998</v>
      </c>
      <c r="M53" s="202">
        <v>42.829000000000001</v>
      </c>
      <c r="N53" s="202">
        <v>42.706000000000003</v>
      </c>
      <c r="O53" s="202">
        <v>42.197000000000003</v>
      </c>
      <c r="P53" s="204">
        <v>42.006</v>
      </c>
    </row>
    <row r="54" spans="1:16" ht="15.75" customHeight="1" x14ac:dyDescent="0.3">
      <c r="A54" s="2"/>
      <c r="B54" s="2">
        <v>27</v>
      </c>
      <c r="C54" s="201">
        <v>41.722999999999999</v>
      </c>
      <c r="D54" s="207"/>
      <c r="E54" s="202">
        <v>42.851999999999997</v>
      </c>
      <c r="F54" s="207"/>
      <c r="G54" s="202">
        <v>42.055</v>
      </c>
      <c r="H54" s="202">
        <v>42.101999999999997</v>
      </c>
      <c r="I54" s="202">
        <v>41.868000000000002</v>
      </c>
      <c r="J54" s="207"/>
      <c r="K54" s="202">
        <v>47.488</v>
      </c>
      <c r="L54" s="202">
        <v>41.828000000000003</v>
      </c>
      <c r="M54" s="202">
        <v>42.182000000000002</v>
      </c>
      <c r="N54" s="202">
        <v>42.322000000000003</v>
      </c>
      <c r="O54" s="202">
        <v>42.122</v>
      </c>
      <c r="P54" s="204">
        <v>42.061</v>
      </c>
    </row>
    <row r="55" spans="1:16" ht="15.75" customHeight="1" x14ac:dyDescent="0.3">
      <c r="A55" s="2"/>
      <c r="B55" s="2">
        <v>28</v>
      </c>
      <c r="C55" s="201">
        <v>41.929000000000002</v>
      </c>
      <c r="D55" s="207"/>
      <c r="E55" s="202">
        <v>42.386000000000003</v>
      </c>
      <c r="F55" s="207"/>
      <c r="G55" s="202">
        <v>42.274000000000001</v>
      </c>
      <c r="H55" s="202">
        <v>41.930999999999997</v>
      </c>
      <c r="I55" s="202">
        <v>42.271999999999998</v>
      </c>
      <c r="J55" s="207"/>
      <c r="K55" s="202">
        <v>46.884999999999998</v>
      </c>
      <c r="L55" s="202">
        <v>41.908999999999999</v>
      </c>
      <c r="M55" s="202">
        <v>42.167000000000002</v>
      </c>
      <c r="N55" s="202">
        <v>41.978000000000002</v>
      </c>
      <c r="O55" s="202">
        <v>42.085000000000001</v>
      </c>
      <c r="P55" s="204">
        <v>42</v>
      </c>
    </row>
    <row r="56" spans="1:16" ht="15.75" customHeight="1" x14ac:dyDescent="0.3">
      <c r="A56" s="2"/>
      <c r="B56" s="2">
        <v>29</v>
      </c>
      <c r="C56" s="201">
        <v>42.03</v>
      </c>
      <c r="D56" s="207"/>
      <c r="E56" s="202">
        <v>42.277000000000001</v>
      </c>
      <c r="F56" s="207"/>
      <c r="G56" s="202">
        <v>42.273000000000003</v>
      </c>
      <c r="H56" s="202">
        <v>41.963000000000001</v>
      </c>
      <c r="I56" s="202">
        <v>42.168999999999997</v>
      </c>
      <c r="J56" s="207"/>
      <c r="K56" s="202">
        <v>46.997</v>
      </c>
      <c r="L56" s="202">
        <v>41.624000000000002</v>
      </c>
      <c r="M56" s="202">
        <v>41.823999999999998</v>
      </c>
      <c r="N56" s="202">
        <v>42.466000000000001</v>
      </c>
      <c r="O56" s="202">
        <v>42.148000000000003</v>
      </c>
      <c r="P56" s="204">
        <v>42.098999999999997</v>
      </c>
    </row>
    <row r="57" spans="1:16" ht="15.75" customHeight="1" x14ac:dyDescent="0.3">
      <c r="A57" s="2"/>
      <c r="B57" s="2">
        <v>30</v>
      </c>
      <c r="C57" s="201">
        <v>41.981999999999999</v>
      </c>
      <c r="D57" s="207"/>
      <c r="E57" s="202">
        <v>42.247</v>
      </c>
      <c r="F57" s="207"/>
      <c r="G57" s="202">
        <v>42.734999999999999</v>
      </c>
      <c r="H57" s="202">
        <v>42.097000000000001</v>
      </c>
      <c r="I57" s="202">
        <v>42.476999999999997</v>
      </c>
      <c r="J57" s="207"/>
      <c r="K57" s="202">
        <v>46.575000000000003</v>
      </c>
      <c r="L57" s="202">
        <v>41.692999999999998</v>
      </c>
      <c r="M57" s="202">
        <v>41.988</v>
      </c>
      <c r="N57" s="202">
        <v>42.243000000000002</v>
      </c>
      <c r="O57" s="202">
        <v>42.067</v>
      </c>
      <c r="P57" s="204">
        <v>42.351999999999997</v>
      </c>
    </row>
    <row r="58" spans="1:16" ht="15.75" customHeight="1" x14ac:dyDescent="0.3">
      <c r="A58" s="2"/>
      <c r="B58" s="2">
        <v>31</v>
      </c>
      <c r="C58" s="201">
        <v>42.073999999999998</v>
      </c>
      <c r="D58" s="207"/>
      <c r="E58" s="207"/>
      <c r="F58" s="207"/>
      <c r="G58" s="202">
        <v>41.936999999999998</v>
      </c>
      <c r="H58" s="202">
        <v>41.963000000000001</v>
      </c>
      <c r="I58" s="202">
        <v>42.847999999999999</v>
      </c>
      <c r="J58" s="207"/>
      <c r="K58" s="202">
        <v>45.360999999999997</v>
      </c>
      <c r="L58" s="202">
        <v>41.679000000000002</v>
      </c>
      <c r="M58" s="202">
        <v>42.154000000000003</v>
      </c>
      <c r="N58" s="202">
        <v>42.384999999999998</v>
      </c>
      <c r="O58" s="202">
        <v>42.052</v>
      </c>
      <c r="P58" s="204">
        <v>41.912999999999997</v>
      </c>
    </row>
    <row r="59" spans="1:16" ht="15.75" customHeight="1" x14ac:dyDescent="0.3">
      <c r="A59" s="2"/>
      <c r="B59" s="2">
        <v>32</v>
      </c>
      <c r="C59" s="201">
        <v>41.78</v>
      </c>
      <c r="D59" s="207"/>
      <c r="E59" s="207"/>
      <c r="F59" s="207"/>
      <c r="G59" s="202">
        <v>42.021000000000001</v>
      </c>
      <c r="H59" s="202">
        <v>42.023000000000003</v>
      </c>
      <c r="I59" s="202">
        <v>43.094999999999999</v>
      </c>
      <c r="J59" s="207"/>
      <c r="K59" s="202">
        <v>44.017000000000003</v>
      </c>
      <c r="L59" s="202">
        <v>41.77</v>
      </c>
      <c r="M59" s="202">
        <v>41.951000000000001</v>
      </c>
      <c r="N59" s="202">
        <v>42.716000000000001</v>
      </c>
      <c r="O59" s="202">
        <v>42.034999999999997</v>
      </c>
      <c r="P59" s="204">
        <v>42.055999999999997</v>
      </c>
    </row>
    <row r="60" spans="1:16" ht="15.75" customHeight="1" x14ac:dyDescent="0.3">
      <c r="A60" s="2"/>
      <c r="B60" s="2">
        <v>33</v>
      </c>
      <c r="C60" s="201">
        <v>43.17</v>
      </c>
      <c r="D60" s="207"/>
      <c r="E60" s="207"/>
      <c r="F60" s="207"/>
      <c r="G60" s="202">
        <v>42.186999999999998</v>
      </c>
      <c r="H60" s="202">
        <v>42.005000000000003</v>
      </c>
      <c r="I60" s="202">
        <v>43.561999999999998</v>
      </c>
      <c r="J60" s="207"/>
      <c r="K60" s="202">
        <v>43.143999999999998</v>
      </c>
      <c r="L60" s="202">
        <v>42.057000000000002</v>
      </c>
      <c r="M60" s="202">
        <v>41.88</v>
      </c>
      <c r="N60" s="202">
        <v>42.564</v>
      </c>
      <c r="O60" s="202">
        <v>42.115000000000002</v>
      </c>
      <c r="P60" s="204">
        <v>42.414999999999999</v>
      </c>
    </row>
    <row r="61" spans="1:16" ht="15.75" customHeight="1" x14ac:dyDescent="0.3">
      <c r="A61" s="2"/>
      <c r="B61" s="2">
        <v>34</v>
      </c>
      <c r="C61" s="201">
        <v>41.911999999999999</v>
      </c>
      <c r="D61" s="207"/>
      <c r="E61" s="207"/>
      <c r="F61" s="207"/>
      <c r="G61" s="202">
        <v>42.262</v>
      </c>
      <c r="H61" s="202">
        <v>41.817999999999998</v>
      </c>
      <c r="I61" s="202">
        <v>46.341999999999999</v>
      </c>
      <c r="J61" s="207"/>
      <c r="K61" s="207"/>
      <c r="L61" s="202">
        <v>41.936</v>
      </c>
      <c r="M61" s="202">
        <v>41.945</v>
      </c>
      <c r="N61" s="202">
        <v>42.302</v>
      </c>
      <c r="O61" s="202">
        <v>42.003999999999998</v>
      </c>
      <c r="P61" s="204">
        <v>42.41</v>
      </c>
    </row>
    <row r="62" spans="1:16" ht="15.75" customHeight="1" x14ac:dyDescent="0.3">
      <c r="A62" s="2"/>
      <c r="B62" s="2">
        <v>35</v>
      </c>
      <c r="C62" s="201">
        <v>41.801000000000002</v>
      </c>
      <c r="D62" s="207"/>
      <c r="E62" s="207"/>
      <c r="F62" s="207"/>
      <c r="G62" s="202">
        <v>42.343000000000004</v>
      </c>
      <c r="H62" s="202">
        <v>42.107999999999997</v>
      </c>
      <c r="I62" s="202">
        <v>51.945</v>
      </c>
      <c r="J62" s="207"/>
      <c r="K62" s="207"/>
      <c r="L62" s="202">
        <v>42.793999999999997</v>
      </c>
      <c r="M62" s="202">
        <v>42.308</v>
      </c>
      <c r="N62" s="202">
        <v>42.341999999999999</v>
      </c>
      <c r="O62" s="202">
        <v>41.963999999999999</v>
      </c>
      <c r="P62" s="204">
        <v>42.362000000000002</v>
      </c>
    </row>
    <row r="63" spans="1:16" ht="15.75" customHeight="1" x14ac:dyDescent="0.3">
      <c r="A63" s="2"/>
      <c r="B63" s="2">
        <v>36</v>
      </c>
      <c r="C63" s="201">
        <v>41.695999999999998</v>
      </c>
      <c r="D63" s="207"/>
      <c r="E63" s="207"/>
      <c r="F63" s="207"/>
      <c r="G63" s="202">
        <v>41.98</v>
      </c>
      <c r="H63" s="202">
        <v>42.220999999999997</v>
      </c>
      <c r="I63" s="202">
        <v>55.366999999999997</v>
      </c>
      <c r="J63" s="207"/>
      <c r="K63" s="207"/>
      <c r="L63" s="202">
        <v>41.716000000000001</v>
      </c>
      <c r="M63" s="202">
        <v>42.6</v>
      </c>
      <c r="N63" s="202">
        <v>42.415999999999997</v>
      </c>
      <c r="O63" s="207"/>
      <c r="P63" s="204">
        <v>42.113</v>
      </c>
    </row>
    <row r="64" spans="1:16" ht="15.75" customHeight="1" x14ac:dyDescent="0.3">
      <c r="A64" s="2"/>
      <c r="B64" s="2">
        <v>37</v>
      </c>
      <c r="C64" s="208"/>
      <c r="D64" s="207"/>
      <c r="E64" s="207"/>
      <c r="F64" s="207"/>
      <c r="G64" s="202">
        <v>42.993000000000002</v>
      </c>
      <c r="H64" s="202">
        <v>42.076999999999998</v>
      </c>
      <c r="I64" s="202">
        <v>57.600999999999999</v>
      </c>
      <c r="J64" s="207"/>
      <c r="K64" s="207"/>
      <c r="L64" s="202">
        <v>41.768000000000001</v>
      </c>
      <c r="M64" s="202">
        <v>42.109000000000002</v>
      </c>
      <c r="N64" s="202">
        <v>42.478999999999999</v>
      </c>
      <c r="O64" s="207"/>
      <c r="P64" s="204">
        <v>42.591000000000001</v>
      </c>
    </row>
    <row r="65" spans="1:16" ht="15.75" customHeight="1" x14ac:dyDescent="0.3">
      <c r="A65" s="2"/>
      <c r="B65" s="2">
        <v>38</v>
      </c>
      <c r="C65" s="208"/>
      <c r="D65" s="207"/>
      <c r="E65" s="207"/>
      <c r="F65" s="207"/>
      <c r="G65" s="202">
        <v>42.295999999999999</v>
      </c>
      <c r="H65" s="202">
        <v>42.292999999999999</v>
      </c>
      <c r="I65" s="202">
        <v>59.012999999999998</v>
      </c>
      <c r="J65" s="207"/>
      <c r="K65" s="207"/>
      <c r="L65" s="202">
        <v>41.859000000000002</v>
      </c>
      <c r="M65" s="202">
        <v>42.085999999999999</v>
      </c>
      <c r="N65" s="202">
        <v>42.588999999999999</v>
      </c>
      <c r="O65" s="207"/>
      <c r="P65" s="204">
        <v>42.706000000000003</v>
      </c>
    </row>
    <row r="66" spans="1:16" ht="15.75" customHeight="1" x14ac:dyDescent="0.3">
      <c r="A66" s="2"/>
      <c r="B66" s="2">
        <v>39</v>
      </c>
      <c r="C66" s="208"/>
      <c r="D66" s="207"/>
      <c r="E66" s="207"/>
      <c r="F66" s="207"/>
      <c r="G66" s="202">
        <v>42.274000000000001</v>
      </c>
      <c r="H66" s="202">
        <v>42.082000000000001</v>
      </c>
      <c r="I66" s="202">
        <v>59.284999999999997</v>
      </c>
      <c r="J66" s="207"/>
      <c r="K66" s="207"/>
      <c r="L66" s="202">
        <v>41.72</v>
      </c>
      <c r="M66" s="202">
        <v>42.268999999999998</v>
      </c>
      <c r="N66" s="202">
        <v>42.33</v>
      </c>
      <c r="O66" s="207"/>
      <c r="P66" s="204">
        <v>42.451000000000001</v>
      </c>
    </row>
    <row r="67" spans="1:16" ht="15.75" customHeight="1" x14ac:dyDescent="0.3">
      <c r="A67" s="2"/>
      <c r="B67" s="2">
        <v>40</v>
      </c>
      <c r="C67" s="208"/>
      <c r="D67" s="207"/>
      <c r="E67" s="207"/>
      <c r="F67" s="207"/>
      <c r="G67" s="202">
        <v>42.215000000000003</v>
      </c>
      <c r="H67" s="202">
        <v>42.161000000000001</v>
      </c>
      <c r="I67" s="207"/>
      <c r="J67" s="207"/>
      <c r="K67" s="207"/>
      <c r="L67" s="202">
        <v>42.627000000000002</v>
      </c>
      <c r="M67" s="202">
        <v>41.97</v>
      </c>
      <c r="N67" s="202">
        <v>42.624000000000002</v>
      </c>
      <c r="O67" s="207"/>
      <c r="P67" s="204">
        <v>42.174999999999997</v>
      </c>
    </row>
    <row r="68" spans="1:16" ht="15.75" customHeight="1" x14ac:dyDescent="0.3">
      <c r="A68" s="2"/>
      <c r="B68" s="2">
        <v>41</v>
      </c>
      <c r="C68" s="208"/>
      <c r="D68" s="207"/>
      <c r="E68" s="207"/>
      <c r="F68" s="207"/>
      <c r="G68" s="202">
        <v>42.305999999999997</v>
      </c>
      <c r="H68" s="202">
        <v>42.055</v>
      </c>
      <c r="I68" s="207"/>
      <c r="J68" s="207"/>
      <c r="K68" s="207"/>
      <c r="L68" s="202">
        <v>41.912999999999997</v>
      </c>
      <c r="M68" s="202">
        <v>42.006</v>
      </c>
      <c r="N68" s="202">
        <v>42.44</v>
      </c>
      <c r="O68" s="207"/>
      <c r="P68" s="204">
        <v>42.11</v>
      </c>
    </row>
    <row r="69" spans="1:16" ht="15.75" customHeight="1" x14ac:dyDescent="0.3">
      <c r="A69" s="2"/>
      <c r="B69" s="2">
        <v>42</v>
      </c>
      <c r="C69" s="208"/>
      <c r="D69" s="207"/>
      <c r="E69" s="207"/>
      <c r="F69" s="207"/>
      <c r="G69" s="202">
        <v>42.35</v>
      </c>
      <c r="H69" s="202">
        <v>41.951999999999998</v>
      </c>
      <c r="I69" s="207"/>
      <c r="J69" s="207"/>
      <c r="K69" s="207"/>
      <c r="L69" s="202">
        <v>42.076999999999998</v>
      </c>
      <c r="M69" s="202">
        <v>42.131999999999998</v>
      </c>
      <c r="N69" s="207"/>
      <c r="O69" s="207"/>
      <c r="P69" s="204">
        <v>42.183</v>
      </c>
    </row>
    <row r="70" spans="1:16" ht="15.75" customHeight="1" x14ac:dyDescent="0.3">
      <c r="A70" s="2"/>
      <c r="B70" s="2">
        <v>43</v>
      </c>
      <c r="C70" s="208"/>
      <c r="D70" s="207"/>
      <c r="E70" s="207"/>
      <c r="F70" s="207"/>
      <c r="G70" s="202">
        <v>42.040999999999997</v>
      </c>
      <c r="H70" s="202">
        <v>42.084000000000003</v>
      </c>
      <c r="I70" s="207"/>
      <c r="J70" s="207"/>
      <c r="K70" s="207"/>
      <c r="L70" s="202">
        <v>41.857999999999997</v>
      </c>
      <c r="M70" s="202">
        <v>42.118000000000002</v>
      </c>
      <c r="N70" s="207"/>
      <c r="O70" s="207"/>
      <c r="P70" s="204">
        <v>42.139000000000003</v>
      </c>
    </row>
    <row r="71" spans="1:16" ht="15.75" customHeight="1" x14ac:dyDescent="0.3">
      <c r="A71" s="2"/>
      <c r="B71" s="2">
        <v>44</v>
      </c>
      <c r="C71" s="208"/>
      <c r="D71" s="207"/>
      <c r="E71" s="207"/>
      <c r="F71" s="207"/>
      <c r="G71" s="202">
        <v>42.075000000000003</v>
      </c>
      <c r="H71" s="202">
        <v>41.886000000000003</v>
      </c>
      <c r="I71" s="207"/>
      <c r="J71" s="207"/>
      <c r="K71" s="207"/>
      <c r="L71" s="202">
        <v>41.777000000000001</v>
      </c>
      <c r="M71" s="202">
        <v>42.109000000000002</v>
      </c>
      <c r="N71" s="207"/>
      <c r="O71" s="207"/>
      <c r="P71" s="204">
        <v>42.561</v>
      </c>
    </row>
    <row r="72" spans="1:16" ht="15.75" customHeight="1" x14ac:dyDescent="0.3">
      <c r="A72" s="2"/>
      <c r="B72" s="2">
        <v>45</v>
      </c>
      <c r="C72" s="208"/>
      <c r="D72" s="207"/>
      <c r="E72" s="207"/>
      <c r="F72" s="207"/>
      <c r="G72" s="202">
        <v>42.195999999999998</v>
      </c>
      <c r="H72" s="202">
        <v>42.048999999999999</v>
      </c>
      <c r="I72" s="207"/>
      <c r="J72" s="207"/>
      <c r="K72" s="207"/>
      <c r="L72" s="202">
        <v>41.771999999999998</v>
      </c>
      <c r="M72" s="202">
        <v>41.98</v>
      </c>
      <c r="N72" s="207"/>
      <c r="O72" s="207"/>
      <c r="P72" s="204">
        <v>42.563000000000002</v>
      </c>
    </row>
    <row r="73" spans="1:16" ht="15.75" customHeight="1" x14ac:dyDescent="0.3">
      <c r="A73" s="2"/>
      <c r="B73" s="2">
        <v>46</v>
      </c>
      <c r="C73" s="208"/>
      <c r="D73" s="207"/>
      <c r="E73" s="207"/>
      <c r="F73" s="207"/>
      <c r="G73" s="202">
        <v>43.634</v>
      </c>
      <c r="H73" s="202">
        <v>42.064</v>
      </c>
      <c r="I73" s="207"/>
      <c r="J73" s="207"/>
      <c r="K73" s="207"/>
      <c r="L73" s="202">
        <v>42</v>
      </c>
      <c r="M73" s="202">
        <v>41.963000000000001</v>
      </c>
      <c r="N73" s="207"/>
      <c r="O73" s="207"/>
      <c r="P73" s="204">
        <v>42.203000000000003</v>
      </c>
    </row>
    <row r="74" spans="1:16" ht="15.75" customHeight="1" x14ac:dyDescent="0.3">
      <c r="A74" s="2"/>
      <c r="B74" s="2">
        <v>47</v>
      </c>
      <c r="C74" s="208"/>
      <c r="D74" s="207"/>
      <c r="E74" s="207"/>
      <c r="F74" s="207"/>
      <c r="G74" s="202">
        <v>42.366</v>
      </c>
      <c r="H74" s="202">
        <v>41.917000000000002</v>
      </c>
      <c r="I74" s="207"/>
      <c r="J74" s="207"/>
      <c r="K74" s="207"/>
      <c r="L74" s="202">
        <v>41.801000000000002</v>
      </c>
      <c r="M74" s="207"/>
      <c r="N74" s="207"/>
      <c r="O74" s="207"/>
      <c r="P74" s="204">
        <v>43.194000000000003</v>
      </c>
    </row>
    <row r="75" spans="1:16" ht="15.75" customHeight="1" x14ac:dyDescent="0.3">
      <c r="A75" s="2"/>
      <c r="B75" s="2">
        <v>48</v>
      </c>
      <c r="C75" s="208"/>
      <c r="D75" s="207"/>
      <c r="E75" s="207"/>
      <c r="F75" s="207"/>
      <c r="G75" s="202">
        <v>42.106000000000002</v>
      </c>
      <c r="H75" s="202">
        <v>41.966999999999999</v>
      </c>
      <c r="I75" s="207"/>
      <c r="J75" s="207"/>
      <c r="K75" s="207"/>
      <c r="L75" s="207"/>
      <c r="M75" s="207"/>
      <c r="N75" s="207"/>
      <c r="O75" s="207"/>
      <c r="P75" s="204">
        <v>42.066000000000003</v>
      </c>
    </row>
    <row r="76" spans="1:16" ht="15.75" customHeight="1" x14ac:dyDescent="0.3">
      <c r="A76" s="2"/>
      <c r="B76" s="2">
        <v>49</v>
      </c>
      <c r="C76" s="208"/>
      <c r="D76" s="207"/>
      <c r="E76" s="207"/>
      <c r="F76" s="207"/>
      <c r="G76" s="202">
        <v>42.146000000000001</v>
      </c>
      <c r="H76" s="202">
        <v>41.883000000000003</v>
      </c>
      <c r="I76" s="207"/>
      <c r="J76" s="207"/>
      <c r="K76" s="207"/>
      <c r="L76" s="207"/>
      <c r="M76" s="207"/>
      <c r="N76" s="207"/>
      <c r="O76" s="207"/>
      <c r="P76" s="204">
        <v>42.103999999999999</v>
      </c>
    </row>
    <row r="77" spans="1:16" ht="15.75" customHeight="1" x14ac:dyDescent="0.3">
      <c r="A77" s="2"/>
      <c r="B77" s="2">
        <v>50</v>
      </c>
      <c r="C77" s="208"/>
      <c r="D77" s="207"/>
      <c r="E77" s="207"/>
      <c r="F77" s="207"/>
      <c r="G77" s="202">
        <v>42.063000000000002</v>
      </c>
      <c r="H77" s="202">
        <v>42.335999999999999</v>
      </c>
      <c r="I77" s="207"/>
      <c r="J77" s="207"/>
      <c r="K77" s="207"/>
      <c r="L77" s="207"/>
      <c r="M77" s="207"/>
      <c r="N77" s="207"/>
      <c r="O77" s="207"/>
      <c r="P77" s="204">
        <v>41.88</v>
      </c>
    </row>
    <row r="78" spans="1:16" ht="15.75" customHeight="1" x14ac:dyDescent="0.3">
      <c r="A78" s="2"/>
      <c r="B78" s="2">
        <v>51</v>
      </c>
      <c r="C78" s="208"/>
      <c r="D78" s="207"/>
      <c r="E78" s="207"/>
      <c r="F78" s="207"/>
      <c r="G78" s="202">
        <v>43.075000000000003</v>
      </c>
      <c r="H78" s="202">
        <v>41.866999999999997</v>
      </c>
      <c r="I78" s="207"/>
      <c r="J78" s="207"/>
      <c r="K78" s="207"/>
      <c r="L78" s="207"/>
      <c r="M78" s="207"/>
      <c r="N78" s="207"/>
      <c r="O78" s="207"/>
      <c r="P78" s="204">
        <v>41.860999999999997</v>
      </c>
    </row>
    <row r="79" spans="1:16" ht="15.75" customHeight="1" x14ac:dyDescent="0.3">
      <c r="A79" s="2"/>
      <c r="B79" s="2">
        <v>52</v>
      </c>
      <c r="C79" s="208"/>
      <c r="D79" s="207"/>
      <c r="E79" s="207"/>
      <c r="F79" s="207"/>
      <c r="G79" s="202">
        <v>43.762999999999998</v>
      </c>
      <c r="H79" s="202">
        <v>41.965000000000003</v>
      </c>
      <c r="I79" s="207"/>
      <c r="J79" s="207"/>
      <c r="K79" s="207"/>
      <c r="L79" s="207"/>
      <c r="M79" s="207"/>
      <c r="N79" s="207"/>
      <c r="O79" s="207"/>
      <c r="P79" s="204">
        <v>42.323</v>
      </c>
    </row>
    <row r="80" spans="1:16" ht="15.75" customHeight="1" x14ac:dyDescent="0.3">
      <c r="A80" s="2"/>
      <c r="B80" s="2">
        <v>53</v>
      </c>
      <c r="C80" s="208"/>
      <c r="D80" s="207"/>
      <c r="E80" s="207"/>
      <c r="F80" s="207"/>
      <c r="G80" s="202">
        <v>42.381</v>
      </c>
      <c r="H80" s="202">
        <v>42.16</v>
      </c>
      <c r="I80" s="207"/>
      <c r="J80" s="207"/>
      <c r="K80" s="207"/>
      <c r="L80" s="207"/>
      <c r="M80" s="207"/>
      <c r="N80" s="207"/>
      <c r="O80" s="207"/>
      <c r="P80" s="204">
        <v>42.499000000000002</v>
      </c>
    </row>
    <row r="81" spans="1:16" ht="15.75" customHeight="1" x14ac:dyDescent="0.3">
      <c r="A81" s="2"/>
      <c r="B81" s="2">
        <v>54</v>
      </c>
      <c r="C81" s="208"/>
      <c r="D81" s="207"/>
      <c r="E81" s="207"/>
      <c r="F81" s="207"/>
      <c r="G81" s="202">
        <v>42.05</v>
      </c>
      <c r="H81" s="202">
        <v>41.899000000000001</v>
      </c>
      <c r="I81" s="207"/>
      <c r="J81" s="207"/>
      <c r="K81" s="207"/>
      <c r="L81" s="207"/>
      <c r="M81" s="207"/>
      <c r="N81" s="207"/>
      <c r="O81" s="207"/>
      <c r="P81" s="204">
        <v>42.091000000000001</v>
      </c>
    </row>
    <row r="82" spans="1:16" ht="15.75" customHeight="1" x14ac:dyDescent="0.3">
      <c r="A82" s="2"/>
      <c r="B82" s="2">
        <v>55</v>
      </c>
      <c r="C82" s="208"/>
      <c r="D82" s="207"/>
      <c r="E82" s="207"/>
      <c r="F82" s="207"/>
      <c r="G82" s="202">
        <v>42.195999999999998</v>
      </c>
      <c r="H82" s="202">
        <v>41.966000000000001</v>
      </c>
      <c r="I82" s="207"/>
      <c r="J82" s="207"/>
      <c r="K82" s="207"/>
      <c r="L82" s="207"/>
      <c r="M82" s="207"/>
      <c r="N82" s="207"/>
      <c r="O82" s="207"/>
      <c r="P82" s="204">
        <v>42.445999999999998</v>
      </c>
    </row>
    <row r="83" spans="1:16" ht="15.75" customHeight="1" x14ac:dyDescent="0.3">
      <c r="A83" s="2"/>
      <c r="B83" s="2">
        <v>56</v>
      </c>
      <c r="C83" s="208"/>
      <c r="D83" s="207"/>
      <c r="E83" s="207"/>
      <c r="F83" s="207"/>
      <c r="G83" s="202">
        <v>42.362000000000002</v>
      </c>
      <c r="H83" s="202">
        <v>41.902000000000001</v>
      </c>
      <c r="I83" s="207"/>
      <c r="J83" s="207"/>
      <c r="K83" s="207"/>
      <c r="L83" s="207"/>
      <c r="M83" s="207"/>
      <c r="N83" s="207"/>
      <c r="O83" s="207"/>
      <c r="P83" s="204">
        <v>42.017000000000003</v>
      </c>
    </row>
    <row r="84" spans="1:16" ht="15.75" customHeight="1" x14ac:dyDescent="0.3">
      <c r="A84" s="2"/>
      <c r="B84" s="2">
        <v>57</v>
      </c>
      <c r="C84" s="210"/>
      <c r="D84" s="207"/>
      <c r="E84" s="207"/>
      <c r="F84" s="207"/>
      <c r="G84" s="207"/>
      <c r="H84" s="202">
        <v>42.027999999999999</v>
      </c>
      <c r="I84" s="207"/>
      <c r="J84" s="207"/>
      <c r="K84" s="207"/>
      <c r="L84" s="207"/>
      <c r="M84" s="207"/>
      <c r="N84" s="207"/>
      <c r="O84" s="207"/>
      <c r="P84" s="204">
        <v>42.043999999999997</v>
      </c>
    </row>
    <row r="85" spans="1:16" ht="15.75" customHeight="1" x14ac:dyDescent="0.3">
      <c r="A85" s="2"/>
      <c r="B85" s="2">
        <v>58</v>
      </c>
      <c r="C85" s="210"/>
      <c r="D85" s="207"/>
      <c r="E85" s="207"/>
      <c r="F85" s="207"/>
      <c r="G85" s="207"/>
      <c r="H85" s="202">
        <v>41.96</v>
      </c>
      <c r="I85" s="207"/>
      <c r="J85" s="207"/>
      <c r="K85" s="207"/>
      <c r="L85" s="207"/>
      <c r="M85" s="207"/>
      <c r="N85" s="207"/>
      <c r="O85" s="207"/>
      <c r="P85" s="204">
        <v>42.164000000000001</v>
      </c>
    </row>
    <row r="86" spans="1:16" ht="15.75" customHeight="1" x14ac:dyDescent="0.3">
      <c r="A86" s="2"/>
      <c r="B86" s="2">
        <v>59</v>
      </c>
      <c r="C86" s="210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4">
        <v>42.546999999999997</v>
      </c>
    </row>
    <row r="87" spans="1:16" ht="15.75" customHeight="1" x14ac:dyDescent="0.3">
      <c r="A87" s="2"/>
      <c r="B87" s="2">
        <v>60</v>
      </c>
      <c r="C87" s="210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9"/>
    </row>
    <row r="88" spans="1:16" ht="15.75" customHeight="1" x14ac:dyDescent="0.3">
      <c r="A88" s="2"/>
      <c r="B88" s="2">
        <v>61</v>
      </c>
      <c r="C88" s="210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9"/>
    </row>
    <row r="89" spans="1:16" ht="15.75" customHeight="1" x14ac:dyDescent="0.3">
      <c r="A89" s="2"/>
      <c r="B89" s="2">
        <v>62</v>
      </c>
      <c r="C89" s="210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</row>
    <row r="90" spans="1:16" ht="15.75" customHeight="1" x14ac:dyDescent="0.3">
      <c r="A90" s="2"/>
      <c r="B90" s="2">
        <v>63</v>
      </c>
      <c r="C90" s="210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9"/>
    </row>
    <row r="91" spans="1:16" ht="15.75" customHeight="1" x14ac:dyDescent="0.3">
      <c r="A91" s="2"/>
      <c r="B91" s="2"/>
      <c r="C91" s="210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9"/>
    </row>
    <row r="92" spans="1:16" ht="15.75" customHeight="1" x14ac:dyDescent="0.3">
      <c r="A92" s="2"/>
      <c r="B92" s="2"/>
      <c r="C92" s="211"/>
      <c r="D92" s="212"/>
      <c r="E92" s="212"/>
      <c r="F92" s="212"/>
      <c r="G92" s="212"/>
      <c r="H92" s="212"/>
      <c r="I92" s="212"/>
      <c r="J92" s="212"/>
      <c r="K92" s="212"/>
      <c r="L92" s="212"/>
      <c r="M92" s="213"/>
      <c r="N92" s="213"/>
      <c r="O92" s="213"/>
      <c r="P92" s="214"/>
    </row>
    <row r="93" spans="1:16" ht="15.75" customHeight="1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</row>
    <row r="94" spans="1:16" ht="15.75" customHeight="1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</row>
    <row r="95" spans="1:16" ht="15.75" customHeight="1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</row>
    <row r="96" spans="1:16" ht="15.75" customHeight="1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</row>
    <row r="97" spans="1:16" ht="15.75" customHeight="1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</row>
    <row r="98" spans="1:16" ht="15.75" customHeight="1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</row>
    <row r="99" spans="1:16" ht="15.75" customHeight="1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</row>
    <row r="100" spans="1:16" ht="15.75" customHeight="1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</row>
    <row r="101" spans="1:16" ht="15.75" customHeight="1" x14ac:dyDescent="0.3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2"/>
      <c r="O101" s="2"/>
      <c r="P101" s="2"/>
    </row>
    <row r="102" spans="1:16" ht="15.75" customHeight="1" x14ac:dyDescent="0.3"/>
    <row r="103" spans="1:16" ht="15.75" customHeight="1" x14ac:dyDescent="0.3"/>
    <row r="104" spans="1:16" ht="15.75" customHeight="1" x14ac:dyDescent="0.3"/>
    <row r="105" spans="1:16" ht="15.75" customHeight="1" x14ac:dyDescent="0.3"/>
    <row r="106" spans="1:16" ht="15.75" customHeight="1" x14ac:dyDescent="0.3"/>
    <row r="107" spans="1:16" ht="15.75" customHeight="1" x14ac:dyDescent="0.3"/>
    <row r="108" spans="1:16" ht="15.75" customHeight="1" x14ac:dyDescent="0.3"/>
    <row r="109" spans="1:16" ht="15.75" customHeight="1" x14ac:dyDescent="0.3"/>
    <row r="110" spans="1:16" ht="15.75" customHeight="1" x14ac:dyDescent="0.3"/>
    <row r="111" spans="1:16" ht="15.75" customHeight="1" x14ac:dyDescent="0.3"/>
    <row r="112" spans="1:1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2">
    <mergeCell ref="F6:H6"/>
    <mergeCell ref="I6:I7"/>
    <mergeCell ref="J6:K6"/>
    <mergeCell ref="L6:M6"/>
    <mergeCell ref="A2:L2"/>
    <mergeCell ref="A4:N4"/>
    <mergeCell ref="A6:A7"/>
    <mergeCell ref="B6:B7"/>
    <mergeCell ref="C6:C7"/>
    <mergeCell ref="D6:D7"/>
    <mergeCell ref="E6:E7"/>
    <mergeCell ref="N6:N7"/>
  </mergeCells>
  <pageMargins left="0.70833333333333304" right="0.51180555555555496" top="0.74791666666666701" bottom="0.74791666666666701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2.6640625" customWidth="1"/>
    <col min="3" max="6" width="9.44140625" customWidth="1"/>
    <col min="7" max="7" width="11.33203125" customWidth="1"/>
    <col min="8" max="8" width="12.88671875" customWidth="1"/>
    <col min="9" max="9" width="13" customWidth="1"/>
    <col min="10" max="10" width="12.6640625" customWidth="1"/>
    <col min="11" max="11" width="12" customWidth="1"/>
    <col min="12" max="12" width="15.88671875" customWidth="1"/>
    <col min="13" max="13" width="11.44140625" customWidth="1"/>
    <col min="14" max="14" width="10.5546875" customWidth="1"/>
    <col min="15" max="16" width="8.88671875" customWidth="1"/>
  </cols>
  <sheetData>
    <row r="1" spans="1:16" ht="14.4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</row>
    <row r="2" spans="1:16" ht="18" x14ac:dyDescent="0.35">
      <c r="A2" s="323" t="s">
        <v>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"/>
      <c r="N2" s="2"/>
      <c r="O2" s="2"/>
      <c r="P2" s="2"/>
    </row>
    <row r="3" spans="1:16" ht="7.5" customHeight="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</row>
    <row r="4" spans="1:16" ht="18" x14ac:dyDescent="0.35">
      <c r="A4" s="324" t="s">
        <v>30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6"/>
      <c r="O4" s="2"/>
      <c r="P4" s="2"/>
    </row>
    <row r="5" spans="1:16" ht="7.5" customHeight="1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</row>
    <row r="6" spans="1:16" ht="30" customHeight="1" x14ac:dyDescent="0.3">
      <c r="A6" s="327" t="s">
        <v>85</v>
      </c>
      <c r="B6" s="328" t="s">
        <v>44</v>
      </c>
      <c r="C6" s="329" t="s">
        <v>48</v>
      </c>
      <c r="D6" s="331" t="s">
        <v>86</v>
      </c>
      <c r="E6" s="333" t="s">
        <v>87</v>
      </c>
      <c r="F6" s="318" t="s">
        <v>88</v>
      </c>
      <c r="G6" s="267"/>
      <c r="H6" s="267"/>
      <c r="I6" s="319" t="s">
        <v>89</v>
      </c>
      <c r="J6" s="320" t="s">
        <v>90</v>
      </c>
      <c r="K6" s="268"/>
      <c r="L6" s="321" t="s">
        <v>91</v>
      </c>
      <c r="M6" s="322"/>
      <c r="N6" s="279" t="s">
        <v>92</v>
      </c>
      <c r="O6" s="3"/>
      <c r="P6" s="3"/>
    </row>
    <row r="7" spans="1:16" ht="27.75" customHeight="1" x14ac:dyDescent="0.3">
      <c r="A7" s="283"/>
      <c r="B7" s="274"/>
      <c r="C7" s="330"/>
      <c r="D7" s="332"/>
      <c r="E7" s="293"/>
      <c r="F7" s="110" t="s">
        <v>93</v>
      </c>
      <c r="G7" s="111" t="s">
        <v>94</v>
      </c>
      <c r="H7" s="112" t="s">
        <v>95</v>
      </c>
      <c r="I7" s="274"/>
      <c r="J7" s="113" t="s">
        <v>96</v>
      </c>
      <c r="K7" s="114" t="s">
        <v>97</v>
      </c>
      <c r="L7" s="115" t="s">
        <v>98</v>
      </c>
      <c r="M7" s="116" t="s">
        <v>99</v>
      </c>
      <c r="N7" s="334"/>
      <c r="O7" s="3"/>
      <c r="P7" s="3"/>
    </row>
    <row r="8" spans="1:16" ht="30" customHeight="1" x14ac:dyDescent="0.3">
      <c r="A8" s="117">
        <v>1</v>
      </c>
      <c r="B8" s="118" t="s">
        <v>74</v>
      </c>
      <c r="C8" s="119">
        <v>6</v>
      </c>
      <c r="D8" s="120">
        <f>COUNTA(C28:C92)</f>
        <v>34</v>
      </c>
      <c r="E8" s="215">
        <f>COUNTA(C28:C92)</f>
        <v>34</v>
      </c>
      <c r="F8" s="150">
        <f>MIN(C28:C91)</f>
        <v>41.671999999999997</v>
      </c>
      <c r="G8" s="251">
        <f>AVERAGE(C28:C94)</f>
        <v>42.885735294117652</v>
      </c>
      <c r="H8" s="124">
        <f t="shared" ref="H8:H21" si="0">G8-F8</f>
        <v>1.2137352941176545</v>
      </c>
      <c r="I8" s="125">
        <v>1.7453703703703704E-2</v>
      </c>
      <c r="J8" s="126">
        <f t="shared" ref="J8:K8" si="1">I8</f>
        <v>1.7453703703703704E-2</v>
      </c>
      <c r="K8" s="127">
        <f t="shared" si="1"/>
        <v>1.7453703703703704E-2</v>
      </c>
      <c r="L8" s="128">
        <v>142.62799999999999</v>
      </c>
      <c r="M8" s="129">
        <v>94.24</v>
      </c>
      <c r="N8" s="231"/>
      <c r="O8" s="146"/>
      <c r="P8" s="4"/>
    </row>
    <row r="9" spans="1:16" ht="30" customHeight="1" x14ac:dyDescent="0.3">
      <c r="A9" s="132">
        <v>2</v>
      </c>
      <c r="B9" s="133" t="s">
        <v>74</v>
      </c>
      <c r="C9" s="134">
        <v>4</v>
      </c>
      <c r="D9" s="135">
        <f>COUNTA(D28:D92)+D8+1</f>
        <v>86</v>
      </c>
      <c r="E9" s="218">
        <f>COUNTA(D28:D92)+1</f>
        <v>52</v>
      </c>
      <c r="F9" s="153">
        <f>MIN(D28:D91)</f>
        <v>41.813000000000002</v>
      </c>
      <c r="G9" s="138">
        <f>AVERAGE(D28:D93)</f>
        <v>42.173921568627449</v>
      </c>
      <c r="H9" s="139">
        <f t="shared" si="0"/>
        <v>0.36092156862744673</v>
      </c>
      <c r="I9" s="140">
        <v>4.400462962962963E-2</v>
      </c>
      <c r="J9" s="141">
        <f t="shared" ref="J9:J21" si="2">I9-I8</f>
        <v>2.6550925925925926E-2</v>
      </c>
      <c r="K9" s="142">
        <f>J9+K8</f>
        <v>4.400462962962963E-2</v>
      </c>
      <c r="L9" s="143">
        <v>140.34700000000001</v>
      </c>
      <c r="M9" s="144">
        <v>92.022999999999996</v>
      </c>
      <c r="N9" s="145"/>
      <c r="O9" s="146"/>
      <c r="P9" s="4"/>
    </row>
    <row r="10" spans="1:16" ht="30" customHeight="1" x14ac:dyDescent="0.3">
      <c r="A10" s="132">
        <v>3</v>
      </c>
      <c r="B10" s="147" t="s">
        <v>73</v>
      </c>
      <c r="C10" s="148">
        <v>44</v>
      </c>
      <c r="D10" s="135">
        <f>COUNTA(E28:E92)+D9+1</f>
        <v>106</v>
      </c>
      <c r="E10" s="218">
        <f>COUNTA(E28:E92)+1</f>
        <v>20</v>
      </c>
      <c r="F10" s="137">
        <f>MIN(E28:E93)</f>
        <v>41.881</v>
      </c>
      <c r="G10" s="138">
        <f>AVERAGE(E28:E94)</f>
        <v>42.344947368421053</v>
      </c>
      <c r="H10" s="139">
        <f t="shared" si="0"/>
        <v>0.46394736842105289</v>
      </c>
      <c r="I10" s="140">
        <v>5.4918981481481478E-2</v>
      </c>
      <c r="J10" s="141">
        <f t="shared" si="2"/>
        <v>1.0914351851851849E-2</v>
      </c>
      <c r="K10" s="142">
        <f>J10</f>
        <v>1.0914351851851849E-2</v>
      </c>
      <c r="L10" s="143">
        <v>139.21299999999999</v>
      </c>
      <c r="M10" s="144">
        <v>92.22</v>
      </c>
      <c r="N10" s="145"/>
      <c r="O10" s="146"/>
      <c r="P10" s="4"/>
    </row>
    <row r="11" spans="1:16" ht="30" customHeight="1" x14ac:dyDescent="0.3">
      <c r="A11" s="132">
        <v>4</v>
      </c>
      <c r="B11" s="147" t="s">
        <v>73</v>
      </c>
      <c r="C11" s="134">
        <v>4</v>
      </c>
      <c r="D11" s="135">
        <f>COUNTA(F28:F92)+D10+1</f>
        <v>166</v>
      </c>
      <c r="E11" s="218">
        <f>COUNTA(F28:F92)+1</f>
        <v>60</v>
      </c>
      <c r="F11" s="149">
        <f>MIN(F28:F93)</f>
        <v>41.854999999999997</v>
      </c>
      <c r="G11" s="138">
        <f>AVERAGE(F28:F93)</f>
        <v>42.366220338983055</v>
      </c>
      <c r="H11" s="139">
        <f t="shared" si="0"/>
        <v>0.5112203389830583</v>
      </c>
      <c r="I11" s="140">
        <v>8.5462962962962963E-2</v>
      </c>
      <c r="J11" s="141">
        <f t="shared" si="2"/>
        <v>3.0543981481481484E-2</v>
      </c>
      <c r="K11" s="142">
        <f>J11+K10</f>
        <v>4.1458333333333333E-2</v>
      </c>
      <c r="L11" s="143">
        <v>139.072</v>
      </c>
      <c r="M11" s="144">
        <v>92.224000000000004</v>
      </c>
      <c r="N11" s="145"/>
      <c r="O11" s="146"/>
      <c r="P11" s="4"/>
    </row>
    <row r="12" spans="1:16" ht="30" customHeight="1" x14ac:dyDescent="0.3">
      <c r="A12" s="132">
        <v>5</v>
      </c>
      <c r="B12" s="147" t="s">
        <v>75</v>
      </c>
      <c r="C12" s="134">
        <v>33</v>
      </c>
      <c r="D12" s="135">
        <f>COUNTA(G28:G92)+D11+1</f>
        <v>222</v>
      </c>
      <c r="E12" s="218">
        <f>COUNTA(G28:G92)+1</f>
        <v>56</v>
      </c>
      <c r="F12" s="219">
        <f>MIN(G28:G93)</f>
        <v>42.277999999999999</v>
      </c>
      <c r="G12" s="151">
        <f>AVERAGE(G28:G893)</f>
        <v>42.728818181818191</v>
      </c>
      <c r="H12" s="139">
        <f t="shared" si="0"/>
        <v>0.45081818181819244</v>
      </c>
      <c r="I12" s="140">
        <v>0.11427083333333334</v>
      </c>
      <c r="J12" s="141">
        <f t="shared" si="2"/>
        <v>2.8807870370370373E-2</v>
      </c>
      <c r="K12" s="142">
        <f>J12</f>
        <v>2.8807870370370373E-2</v>
      </c>
      <c r="L12" s="143">
        <v>137.46899999999999</v>
      </c>
      <c r="M12" s="152">
        <v>90.808999999999997</v>
      </c>
      <c r="N12" s="145"/>
      <c r="O12" s="146"/>
      <c r="P12" s="4"/>
    </row>
    <row r="13" spans="1:16" ht="30" customHeight="1" x14ac:dyDescent="0.3">
      <c r="A13" s="132">
        <v>6</v>
      </c>
      <c r="B13" s="147" t="s">
        <v>75</v>
      </c>
      <c r="C13" s="134">
        <v>10</v>
      </c>
      <c r="D13" s="135">
        <f>COUNTA(H28:H92)+D12+1</f>
        <v>242</v>
      </c>
      <c r="E13" s="218">
        <f>COUNTA(H28:H92)+1</f>
        <v>20</v>
      </c>
      <c r="F13" s="153">
        <f>MIN(H28:H93)</f>
        <v>42.384</v>
      </c>
      <c r="G13" s="138">
        <f>AVERAGE(H28:H93)</f>
        <v>42.68042105263158</v>
      </c>
      <c r="H13" s="139">
        <f t="shared" si="0"/>
        <v>0.29642105263157958</v>
      </c>
      <c r="I13" s="140">
        <v>0.12525462962962963</v>
      </c>
      <c r="J13" s="141">
        <f t="shared" si="2"/>
        <v>1.0983796296296297E-2</v>
      </c>
      <c r="K13" s="142">
        <f>J13+K12</f>
        <v>3.979166666666667E-2</v>
      </c>
      <c r="L13" s="143">
        <v>140.41200000000001</v>
      </c>
      <c r="M13" s="144">
        <v>94.156000000000006</v>
      </c>
      <c r="N13" s="145"/>
      <c r="O13" s="146"/>
      <c r="P13" s="4"/>
    </row>
    <row r="14" spans="1:16" ht="30" customHeight="1" x14ac:dyDescent="0.3">
      <c r="A14" s="132">
        <v>7</v>
      </c>
      <c r="B14" s="147" t="s">
        <v>74</v>
      </c>
      <c r="C14" s="134">
        <v>13</v>
      </c>
      <c r="D14" s="135">
        <f>COUNTA(I28:I92)+D13+1</f>
        <v>263</v>
      </c>
      <c r="E14" s="218">
        <f>COUNTA(I28:I92)+1</f>
        <v>21</v>
      </c>
      <c r="F14" s="149">
        <f>MIN(I28:I93)</f>
        <v>41.893999999999998</v>
      </c>
      <c r="G14" s="138">
        <f>AVERAGE(I28:I93)</f>
        <v>46.117149999999995</v>
      </c>
      <c r="H14" s="139">
        <f t="shared" si="0"/>
        <v>4.2231499999999969</v>
      </c>
      <c r="I14" s="140">
        <v>0.13774305555555555</v>
      </c>
      <c r="J14" s="141">
        <f t="shared" si="2"/>
        <v>1.2488425925925917E-2</v>
      </c>
      <c r="K14" s="142">
        <f>J14+K9</f>
        <v>5.6493055555555546E-2</v>
      </c>
      <c r="L14" s="143">
        <v>156.529</v>
      </c>
      <c r="M14" s="144">
        <v>94.177000000000007</v>
      </c>
      <c r="N14" s="145"/>
      <c r="O14" s="146"/>
      <c r="P14" s="4"/>
    </row>
    <row r="15" spans="1:16" ht="30" customHeight="1" x14ac:dyDescent="0.3">
      <c r="A15" s="154">
        <v>8</v>
      </c>
      <c r="B15" s="147" t="s">
        <v>73</v>
      </c>
      <c r="C15" s="134">
        <v>44</v>
      </c>
      <c r="D15" s="135">
        <f>COUNTA(J28:J93)+D14+1</f>
        <v>301</v>
      </c>
      <c r="E15" s="220">
        <f>COUNTA(J28:J93)+1</f>
        <v>38</v>
      </c>
      <c r="F15" s="219">
        <f>MIN(J28:J93)</f>
        <v>54.588999999999999</v>
      </c>
      <c r="G15" s="151">
        <f>AVERAGE(J28:J93)</f>
        <v>56.713486486486474</v>
      </c>
      <c r="H15" s="139">
        <f t="shared" si="0"/>
        <v>2.1244864864864752</v>
      </c>
      <c r="I15" s="156">
        <v>0.1637962962962963</v>
      </c>
      <c r="J15" s="157">
        <f t="shared" si="2"/>
        <v>2.6053240740740752E-2</v>
      </c>
      <c r="K15" s="142">
        <f>J15+K11</f>
        <v>6.7511574074074085E-2</v>
      </c>
      <c r="L15" s="158">
        <v>153.56700000000001</v>
      </c>
      <c r="M15" s="161">
        <v>94.5</v>
      </c>
      <c r="N15" s="160"/>
      <c r="O15" s="146"/>
      <c r="P15" s="4"/>
    </row>
    <row r="16" spans="1:16" ht="30" customHeight="1" x14ac:dyDescent="0.3">
      <c r="A16" s="154">
        <v>9</v>
      </c>
      <c r="B16" s="147" t="s">
        <v>73</v>
      </c>
      <c r="C16" s="134">
        <v>4</v>
      </c>
      <c r="D16" s="135">
        <f>COUNTA(K28:K92)+D15+1</f>
        <v>350</v>
      </c>
      <c r="E16" s="220">
        <f>COUNTA(K28:K92)+1</f>
        <v>49</v>
      </c>
      <c r="F16" s="221">
        <f>MIN(K28:K93)</f>
        <v>41.69</v>
      </c>
      <c r="G16" s="138">
        <f>AVERAGE(K28:K93)</f>
        <v>44.22389583333333</v>
      </c>
      <c r="H16" s="139">
        <f t="shared" si="0"/>
        <v>2.5338958333333323</v>
      </c>
      <c r="I16" s="156">
        <v>0.19001157407407407</v>
      </c>
      <c r="J16" s="157">
        <f t="shared" si="2"/>
        <v>2.6215277777777768E-2</v>
      </c>
      <c r="K16" s="142">
        <f>J16+K15</f>
        <v>9.3726851851851853E-2</v>
      </c>
      <c r="L16" s="158">
        <v>138.39699999999999</v>
      </c>
      <c r="M16" s="161">
        <v>91.251000000000005</v>
      </c>
      <c r="N16" s="160"/>
      <c r="O16" s="146"/>
      <c r="P16" s="4"/>
    </row>
    <row r="17" spans="1:16" ht="30" customHeight="1" x14ac:dyDescent="0.3">
      <c r="A17" s="154">
        <v>10</v>
      </c>
      <c r="B17" s="147" t="s">
        <v>75</v>
      </c>
      <c r="C17" s="134">
        <v>69</v>
      </c>
      <c r="D17" s="135">
        <f>COUNTA(L28:L92)+D16+1</f>
        <v>409</v>
      </c>
      <c r="E17" s="220">
        <f>COUNTA(L28:L92)+1</f>
        <v>59</v>
      </c>
      <c r="F17" s="150">
        <f>MIN(L28:L93)</f>
        <v>42.063000000000002</v>
      </c>
      <c r="G17" s="151">
        <f>AVERAGE(L28:L93)</f>
        <v>42.505741379310344</v>
      </c>
      <c r="H17" s="139">
        <f t="shared" si="0"/>
        <v>0.44274137931034119</v>
      </c>
      <c r="I17" s="156">
        <v>0.22013888888888888</v>
      </c>
      <c r="J17" s="157">
        <f t="shared" si="2"/>
        <v>3.0127314814814815E-2</v>
      </c>
      <c r="K17" s="142">
        <f>J17+K13</f>
        <v>6.9918981481481485E-2</v>
      </c>
      <c r="L17" s="158">
        <v>137.01</v>
      </c>
      <c r="M17" s="162">
        <v>90.606999999999999</v>
      </c>
      <c r="N17" s="160"/>
      <c r="O17" s="146"/>
      <c r="P17" s="4"/>
    </row>
    <row r="18" spans="1:16" ht="30" customHeight="1" x14ac:dyDescent="0.3">
      <c r="A18" s="154">
        <v>11</v>
      </c>
      <c r="B18" s="147" t="s">
        <v>75</v>
      </c>
      <c r="C18" s="134">
        <v>5</v>
      </c>
      <c r="D18" s="135">
        <f>COUNTA(M28:M92)+D17+1</f>
        <v>434</v>
      </c>
      <c r="E18" s="220">
        <f>COUNTA(M28:M92)+1</f>
        <v>25</v>
      </c>
      <c r="F18" s="221">
        <f>MIN(M28:M93)</f>
        <v>42.493000000000002</v>
      </c>
      <c r="G18" s="138">
        <f>AVERAGE(M28:M93)</f>
        <v>42.815208333333324</v>
      </c>
      <c r="H18" s="139">
        <f t="shared" si="0"/>
        <v>0.32220833333332166</v>
      </c>
      <c r="I18" s="156">
        <v>0.23363425925925926</v>
      </c>
      <c r="J18" s="157">
        <f t="shared" si="2"/>
        <v>1.349537037037038E-2</v>
      </c>
      <c r="K18" s="252">
        <f>J18+K17</f>
        <v>8.3414351851851865E-2</v>
      </c>
      <c r="L18" s="158">
        <v>139.19399999999999</v>
      </c>
      <c r="M18" s="161">
        <v>91.203000000000003</v>
      </c>
      <c r="N18" s="160"/>
      <c r="O18" s="146"/>
      <c r="P18" s="4"/>
    </row>
    <row r="19" spans="1:16" ht="30" customHeight="1" x14ac:dyDescent="0.3">
      <c r="A19" s="154">
        <v>12</v>
      </c>
      <c r="B19" s="133" t="s">
        <v>74</v>
      </c>
      <c r="C19" s="134">
        <v>4</v>
      </c>
      <c r="D19" s="135">
        <f>COUNTA(N28:N92)+D18+1</f>
        <v>490</v>
      </c>
      <c r="E19" s="220">
        <f>COUNTA(N28:N92)+1</f>
        <v>56</v>
      </c>
      <c r="F19" s="219">
        <f>MIN(N28:N93)</f>
        <v>41.781999999999996</v>
      </c>
      <c r="G19" s="151">
        <f>AVERAGE(N28:N93)</f>
        <v>42.13692727272727</v>
      </c>
      <c r="H19" s="139">
        <f t="shared" si="0"/>
        <v>0.35492727272727365</v>
      </c>
      <c r="I19" s="156">
        <v>0.26204861111111111</v>
      </c>
      <c r="J19" s="157">
        <f t="shared" si="2"/>
        <v>2.8414351851851843E-2</v>
      </c>
      <c r="K19" s="222">
        <f>J19+K14</f>
        <v>8.490740740740739E-2</v>
      </c>
      <c r="L19" s="158">
        <v>137.465</v>
      </c>
      <c r="M19" s="161">
        <v>91.063000000000002</v>
      </c>
      <c r="N19" s="160"/>
      <c r="O19" s="146"/>
      <c r="P19" s="4"/>
    </row>
    <row r="20" spans="1:16" ht="30" customHeight="1" x14ac:dyDescent="0.3">
      <c r="A20" s="154">
        <v>13</v>
      </c>
      <c r="B20" s="133" t="s">
        <v>74</v>
      </c>
      <c r="C20" s="163">
        <v>10</v>
      </c>
      <c r="D20" s="135">
        <f>COUNTA(O28:O92)+D19+1</f>
        <v>513</v>
      </c>
      <c r="E20" s="220">
        <f>COUNTA(O28:O92)+1</f>
        <v>23</v>
      </c>
      <c r="F20" s="221">
        <f>MIN(O28:O93)</f>
        <v>41.728999999999999</v>
      </c>
      <c r="G20" s="138">
        <f>AVERAGE(O28:O93)</f>
        <v>42.38845454545455</v>
      </c>
      <c r="H20" s="139">
        <f t="shared" si="0"/>
        <v>0.65945454545455107</v>
      </c>
      <c r="I20" s="156">
        <v>0.2744212962962963</v>
      </c>
      <c r="J20" s="157">
        <f t="shared" si="2"/>
        <v>1.2372685185185195E-2</v>
      </c>
      <c r="K20" s="165">
        <f>J20+K19</f>
        <v>9.7280092592592585E-2</v>
      </c>
      <c r="L20" s="158">
        <v>141.72900000000001</v>
      </c>
      <c r="M20" s="161">
        <v>95.817999999999998</v>
      </c>
      <c r="N20" s="160"/>
      <c r="O20" s="146"/>
      <c r="P20" s="4"/>
    </row>
    <row r="21" spans="1:16" ht="30" customHeight="1" x14ac:dyDescent="0.3">
      <c r="A21" s="166" t="s">
        <v>101</v>
      </c>
      <c r="B21" s="167" t="s">
        <v>73</v>
      </c>
      <c r="C21" s="168">
        <v>8</v>
      </c>
      <c r="D21" s="169">
        <f>COUNTA(P28:P92)+D20+1</f>
        <v>549</v>
      </c>
      <c r="E21" s="223">
        <f>COUNTA(P28:P92)+1</f>
        <v>36</v>
      </c>
      <c r="F21" s="164">
        <f>MIN(P28:P93)</f>
        <v>41.651000000000003</v>
      </c>
      <c r="G21" s="224">
        <f>AVERAGE(P28:P93)</f>
        <v>41.890542857142847</v>
      </c>
      <c r="H21" s="173">
        <f t="shared" si="0"/>
        <v>0.23954285714284396</v>
      </c>
      <c r="I21" s="174" t="str">
        <f>'Загальні результати'!H6</f>
        <v>7:00:37</v>
      </c>
      <c r="J21" s="175">
        <f t="shared" si="2"/>
        <v>1.7673611111111098E-2</v>
      </c>
      <c r="K21" s="176">
        <f>J21+K16</f>
        <v>0.11140046296296295</v>
      </c>
      <c r="L21" s="177"/>
      <c r="M21" s="178"/>
      <c r="N21" s="179"/>
      <c r="O21" s="146"/>
      <c r="P21" s="4"/>
    </row>
    <row r="22" spans="1:16" ht="30" customHeight="1" x14ac:dyDescent="0.3">
      <c r="A22" s="180"/>
      <c r="B22" s="181"/>
      <c r="C22" s="180"/>
      <c r="D22" s="180"/>
      <c r="E22" s="180"/>
      <c r="F22" s="153">
        <f>AVERAGE(F8,F9,F14,F19,F20)</f>
        <v>41.777999999999999</v>
      </c>
      <c r="G22" s="182">
        <f>AVERAGE(C28:D92,I28:I92,N28:O92)</f>
        <v>42.754972527472518</v>
      </c>
      <c r="H22" s="183">
        <f>AVERAGE(H8,H9,H14,H19,H20)</f>
        <v>1.3624377361853846</v>
      </c>
      <c r="I22" s="184" t="s">
        <v>129</v>
      </c>
      <c r="J22" s="180"/>
      <c r="K22" s="185" t="s">
        <v>103</v>
      </c>
      <c r="L22" s="186">
        <f>AVERAGE(L8:L20)</f>
        <v>141.77169230769229</v>
      </c>
      <c r="M22" s="225">
        <f>AVERAGE(M8:M20)-90</f>
        <v>2.6377692307692229</v>
      </c>
      <c r="N22" s="181" t="s">
        <v>104</v>
      </c>
      <c r="O22" s="4"/>
      <c r="P22" s="4"/>
    </row>
    <row r="23" spans="1:16" ht="27.75" customHeight="1" x14ac:dyDescent="0.3">
      <c r="A23" s="188"/>
      <c r="B23" s="189"/>
      <c r="C23" s="188"/>
      <c r="D23" s="190"/>
      <c r="E23" s="190"/>
      <c r="F23" s="221">
        <f>AVERAGE(F10,F11,F15,F16,F21)</f>
        <v>44.333199999999998</v>
      </c>
      <c r="G23" s="248">
        <f>AVERAGE(E28:F93,J28:K93,P28:P93)</f>
        <v>45.411494949494958</v>
      </c>
      <c r="H23" s="249">
        <f>AVERAGE(H10,H11,H15,H16,H21)</f>
        <v>1.1746185768733526</v>
      </c>
      <c r="I23" s="250" t="s">
        <v>130</v>
      </c>
      <c r="J23" s="190"/>
      <c r="K23" s="190"/>
      <c r="L23" s="193"/>
      <c r="M23" s="193"/>
      <c r="N23" s="2"/>
      <c r="O23" s="2"/>
      <c r="P23" s="2"/>
    </row>
    <row r="24" spans="1:16" ht="27.75" customHeight="1" x14ac:dyDescent="0.3">
      <c r="A24" s="188"/>
      <c r="B24" s="189"/>
      <c r="C24" s="188"/>
      <c r="D24" s="190"/>
      <c r="E24" s="190"/>
      <c r="F24" s="191">
        <f>AVERAGE(F12,F13,F17,F18)</f>
        <v>42.304500000000004</v>
      </c>
      <c r="G24" s="172">
        <f>AVERAGE(G28:H92,L28:M92)</f>
        <v>42.653275641025637</v>
      </c>
      <c r="H24" s="173">
        <f>AVERAGE(H12,H13,H17,H18)</f>
        <v>0.37804723677335872</v>
      </c>
      <c r="I24" s="192" t="s">
        <v>127</v>
      </c>
      <c r="J24" s="190" t="s">
        <v>66</v>
      </c>
      <c r="K24" s="190"/>
      <c r="L24" s="193"/>
      <c r="M24" s="193"/>
      <c r="N24" s="2"/>
      <c r="O24" s="2"/>
      <c r="P24" s="2"/>
    </row>
    <row r="25" spans="1:16" ht="30" customHeight="1" x14ac:dyDescent="0.3">
      <c r="A25" s="188"/>
      <c r="B25" s="188"/>
      <c r="C25" s="188"/>
      <c r="D25" s="190"/>
      <c r="E25" s="190"/>
      <c r="F25" s="194">
        <f>AVERAGE(F8:F21)</f>
        <v>42.841000000000001</v>
      </c>
      <c r="G25" s="195">
        <f>AVERAGE(C28:P100)</f>
        <v>43.70670149253727</v>
      </c>
      <c r="H25" s="196">
        <f>AVERAGE(H8:H21)</f>
        <v>1.01410503659908</v>
      </c>
      <c r="I25" s="190"/>
      <c r="J25" s="190"/>
      <c r="K25" s="190"/>
      <c r="L25" s="188"/>
      <c r="M25" s="188"/>
      <c r="N25" s="2"/>
      <c r="O25" s="2"/>
      <c r="P25" s="2"/>
    </row>
    <row r="26" spans="1:16" ht="15.75" customHeight="1" x14ac:dyDescent="0.3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2"/>
      <c r="N26" s="2"/>
      <c r="O26" s="2"/>
      <c r="P26" s="2"/>
    </row>
    <row r="27" spans="1:16" ht="15.75" customHeight="1" x14ac:dyDescent="0.3">
      <c r="A27" s="2"/>
      <c r="B27" s="2"/>
      <c r="C27" s="197" t="str">
        <f>B8</f>
        <v>Голуб Сергій</v>
      </c>
      <c r="D27" s="197" t="str">
        <f>B9</f>
        <v>Голуб Сергій</v>
      </c>
      <c r="E27" s="197" t="str">
        <f>B10</f>
        <v>Харченко Артем</v>
      </c>
      <c r="F27" s="197" t="str">
        <f>B11</f>
        <v>Харченко Артем</v>
      </c>
      <c r="G27" s="197" t="str">
        <f>B12</f>
        <v>Сосін Михайло</v>
      </c>
      <c r="H27" s="197" t="str">
        <f>B13</f>
        <v>Сосін Михайло</v>
      </c>
      <c r="I27" s="197" t="str">
        <f>B14</f>
        <v>Голуб Сергій</v>
      </c>
      <c r="J27" s="197" t="str">
        <f>B15</f>
        <v>Харченко Артем</v>
      </c>
      <c r="K27" s="197" t="str">
        <f>B16</f>
        <v>Харченко Артем</v>
      </c>
      <c r="L27" s="197" t="str">
        <f>B17</f>
        <v>Сосін Михайло</v>
      </c>
      <c r="M27" s="197" t="str">
        <f>B18</f>
        <v>Сосін Михайло</v>
      </c>
      <c r="N27" s="197" t="str">
        <f>B19</f>
        <v>Голуб Сергій</v>
      </c>
      <c r="O27" s="197" t="str">
        <f>B20</f>
        <v>Голуб Сергій</v>
      </c>
      <c r="P27" s="197" t="str">
        <f>B21</f>
        <v>Харченко Артем</v>
      </c>
    </row>
    <row r="28" spans="1:16" ht="15.75" customHeight="1" x14ac:dyDescent="0.3">
      <c r="A28" s="2"/>
      <c r="B28" s="2">
        <v>1</v>
      </c>
      <c r="C28" s="198">
        <v>44.243000000000002</v>
      </c>
      <c r="D28" s="199">
        <v>43.167000000000002</v>
      </c>
      <c r="E28" s="199">
        <v>44.158000000000001</v>
      </c>
      <c r="F28" s="199">
        <v>45.741</v>
      </c>
      <c r="G28" s="199">
        <v>44.807000000000002</v>
      </c>
      <c r="H28" s="199">
        <v>43.488</v>
      </c>
      <c r="I28" s="199">
        <v>43.984999999999999</v>
      </c>
      <c r="J28" s="199">
        <v>58.633000000000003</v>
      </c>
      <c r="K28" s="199">
        <v>53.122</v>
      </c>
      <c r="L28" s="199">
        <v>43.58</v>
      </c>
      <c r="M28" s="199">
        <v>43.792999999999999</v>
      </c>
      <c r="N28" s="199">
        <v>43.24</v>
      </c>
      <c r="O28" s="199">
        <v>44.003999999999998</v>
      </c>
      <c r="P28" s="200">
        <v>42.55</v>
      </c>
    </row>
    <row r="29" spans="1:16" ht="15.75" customHeight="1" x14ac:dyDescent="0.3">
      <c r="A29" s="2"/>
      <c r="B29" s="2">
        <v>2</v>
      </c>
      <c r="C29" s="201">
        <v>42.396000000000001</v>
      </c>
      <c r="D29" s="202">
        <v>42.329000000000001</v>
      </c>
      <c r="E29" s="202">
        <v>42.216000000000001</v>
      </c>
      <c r="F29" s="202">
        <v>42.203000000000003</v>
      </c>
      <c r="G29" s="202">
        <v>43.472999999999999</v>
      </c>
      <c r="H29" s="202">
        <v>42.783000000000001</v>
      </c>
      <c r="I29" s="202">
        <v>42.723999999999997</v>
      </c>
      <c r="J29" s="202">
        <v>59.213999999999999</v>
      </c>
      <c r="K29" s="202">
        <v>52.430999999999997</v>
      </c>
      <c r="L29" s="202">
        <v>43.289000000000001</v>
      </c>
      <c r="M29" s="203">
        <v>42.89</v>
      </c>
      <c r="N29" s="203">
        <v>42.298999999999999</v>
      </c>
      <c r="O29" s="202">
        <v>44.42</v>
      </c>
      <c r="P29" s="204">
        <v>41.923999999999999</v>
      </c>
    </row>
    <row r="30" spans="1:16" ht="15.75" customHeight="1" x14ac:dyDescent="0.3">
      <c r="A30" s="2"/>
      <c r="B30" s="2">
        <v>3</v>
      </c>
      <c r="C30" s="201">
        <v>41.917999999999999</v>
      </c>
      <c r="D30" s="202">
        <v>42.2</v>
      </c>
      <c r="E30" s="202">
        <v>42.235999999999997</v>
      </c>
      <c r="F30" s="202">
        <v>42.371000000000002</v>
      </c>
      <c r="G30" s="202">
        <v>42.47</v>
      </c>
      <c r="H30" s="202">
        <v>42.753999999999998</v>
      </c>
      <c r="I30" s="202">
        <v>42.823999999999998</v>
      </c>
      <c r="J30" s="202">
        <v>57.64</v>
      </c>
      <c r="K30" s="202">
        <v>51.526000000000003</v>
      </c>
      <c r="L30" s="202">
        <v>43.97</v>
      </c>
      <c r="M30" s="203">
        <v>42.968000000000004</v>
      </c>
      <c r="N30" s="203">
        <v>42.241999999999997</v>
      </c>
      <c r="O30" s="202">
        <v>43.417000000000002</v>
      </c>
      <c r="P30" s="204">
        <v>41.875</v>
      </c>
    </row>
    <row r="31" spans="1:16" ht="15.75" customHeight="1" x14ac:dyDescent="0.3">
      <c r="A31" s="2"/>
      <c r="B31" s="2">
        <v>4</v>
      </c>
      <c r="C31" s="201">
        <v>42.170999999999999</v>
      </c>
      <c r="D31" s="202">
        <v>42.274000000000001</v>
      </c>
      <c r="E31" s="202">
        <v>42.024000000000001</v>
      </c>
      <c r="F31" s="202">
        <v>42.478999999999999</v>
      </c>
      <c r="G31" s="202">
        <v>42.570999999999998</v>
      </c>
      <c r="H31" s="202">
        <v>42.689</v>
      </c>
      <c r="I31" s="202">
        <v>42.301000000000002</v>
      </c>
      <c r="J31" s="202">
        <v>56.991</v>
      </c>
      <c r="K31" s="202">
        <v>50.572000000000003</v>
      </c>
      <c r="L31" s="202">
        <v>42.679000000000002</v>
      </c>
      <c r="M31" s="203">
        <v>42.786999999999999</v>
      </c>
      <c r="N31" s="203">
        <v>42.576000000000001</v>
      </c>
      <c r="O31" s="202">
        <v>43.091999999999999</v>
      </c>
      <c r="P31" s="204">
        <v>42.006</v>
      </c>
    </row>
    <row r="32" spans="1:16" ht="15.75" customHeight="1" x14ac:dyDescent="0.3">
      <c r="A32" s="2"/>
      <c r="B32" s="2">
        <v>5</v>
      </c>
      <c r="C32" s="201">
        <v>42.079000000000001</v>
      </c>
      <c r="D32" s="202">
        <v>42.005000000000003</v>
      </c>
      <c r="E32" s="202">
        <v>42.893999999999998</v>
      </c>
      <c r="F32" s="202">
        <v>42.118000000000002</v>
      </c>
      <c r="G32" s="202">
        <v>42.88</v>
      </c>
      <c r="H32" s="202">
        <v>42.832999999999998</v>
      </c>
      <c r="I32" s="202">
        <v>42.113999999999997</v>
      </c>
      <c r="J32" s="202">
        <v>56.488</v>
      </c>
      <c r="K32" s="202">
        <v>48.795999999999999</v>
      </c>
      <c r="L32" s="202">
        <v>42.201000000000001</v>
      </c>
      <c r="M32" s="202">
        <v>42.747</v>
      </c>
      <c r="N32" s="202">
        <v>42.866</v>
      </c>
      <c r="O32" s="202">
        <v>43.875</v>
      </c>
      <c r="P32" s="204">
        <v>41.823</v>
      </c>
    </row>
    <row r="33" spans="1:16" ht="15.75" customHeight="1" x14ac:dyDescent="0.3">
      <c r="A33" s="2"/>
      <c r="B33" s="2">
        <v>6</v>
      </c>
      <c r="C33" s="201">
        <v>42.341999999999999</v>
      </c>
      <c r="D33" s="202">
        <v>41.933</v>
      </c>
      <c r="E33" s="202">
        <v>43.895000000000003</v>
      </c>
      <c r="F33" s="202">
        <v>42.53</v>
      </c>
      <c r="G33" s="202">
        <v>42.587000000000003</v>
      </c>
      <c r="H33" s="202">
        <v>42.384</v>
      </c>
      <c r="I33" s="202">
        <v>42.03</v>
      </c>
      <c r="J33" s="202">
        <v>56.274999999999999</v>
      </c>
      <c r="K33" s="202">
        <v>47.871000000000002</v>
      </c>
      <c r="L33" s="202">
        <v>43.648000000000003</v>
      </c>
      <c r="M33" s="202">
        <v>43.311</v>
      </c>
      <c r="N33" s="202">
        <v>42.26</v>
      </c>
      <c r="O33" s="202">
        <v>42.103000000000002</v>
      </c>
      <c r="P33" s="206">
        <v>41.744999999999997</v>
      </c>
    </row>
    <row r="34" spans="1:16" ht="15.75" customHeight="1" x14ac:dyDescent="0.3">
      <c r="A34" s="2"/>
      <c r="B34" s="2">
        <v>7</v>
      </c>
      <c r="C34" s="201">
        <v>43.966000000000001</v>
      </c>
      <c r="D34" s="202">
        <v>42.304000000000002</v>
      </c>
      <c r="E34" s="202">
        <v>42.167999999999999</v>
      </c>
      <c r="F34" s="202">
        <v>42.255000000000003</v>
      </c>
      <c r="G34" s="202">
        <v>42.686</v>
      </c>
      <c r="H34" s="202">
        <v>42.57</v>
      </c>
      <c r="I34" s="202">
        <v>42.222999999999999</v>
      </c>
      <c r="J34" s="202">
        <v>57.268000000000001</v>
      </c>
      <c r="K34" s="202">
        <v>48.777000000000001</v>
      </c>
      <c r="L34" s="202">
        <v>42.326000000000001</v>
      </c>
      <c r="M34" s="202">
        <v>42.77</v>
      </c>
      <c r="N34" s="202">
        <v>42.276000000000003</v>
      </c>
      <c r="O34" s="202">
        <v>41.917000000000002</v>
      </c>
      <c r="P34" s="204">
        <v>41.975000000000001</v>
      </c>
    </row>
    <row r="35" spans="1:16" ht="15.75" customHeight="1" x14ac:dyDescent="0.3">
      <c r="A35" s="2"/>
      <c r="B35" s="2">
        <v>8</v>
      </c>
      <c r="C35" s="201">
        <v>67.085999999999999</v>
      </c>
      <c r="D35" s="202">
        <v>42.043999999999997</v>
      </c>
      <c r="E35" s="202">
        <v>41.994</v>
      </c>
      <c r="F35" s="202">
        <v>42.113</v>
      </c>
      <c r="G35" s="202">
        <v>42.387</v>
      </c>
      <c r="H35" s="202">
        <v>42.481000000000002</v>
      </c>
      <c r="I35" s="202">
        <v>42.914000000000001</v>
      </c>
      <c r="J35" s="202">
        <v>56.433999999999997</v>
      </c>
      <c r="K35" s="202">
        <v>47.575000000000003</v>
      </c>
      <c r="L35" s="202">
        <v>42.197000000000003</v>
      </c>
      <c r="M35" s="202">
        <v>42.493000000000002</v>
      </c>
      <c r="N35" s="202">
        <v>42.234999999999999</v>
      </c>
      <c r="O35" s="202">
        <v>41.741999999999997</v>
      </c>
      <c r="P35" s="204">
        <v>41.941000000000003</v>
      </c>
    </row>
    <row r="36" spans="1:16" ht="15.75" customHeight="1" x14ac:dyDescent="0.3">
      <c r="A36" s="2"/>
      <c r="B36" s="2">
        <v>9</v>
      </c>
      <c r="C36" s="201">
        <v>42.292999999999999</v>
      </c>
      <c r="D36" s="202">
        <v>42.179000000000002</v>
      </c>
      <c r="E36" s="202">
        <v>42.201999999999998</v>
      </c>
      <c r="F36" s="202">
        <v>41.95</v>
      </c>
      <c r="G36" s="202">
        <v>42.418999999999997</v>
      </c>
      <c r="H36" s="202">
        <v>42.609000000000002</v>
      </c>
      <c r="I36" s="202">
        <v>41.893999999999998</v>
      </c>
      <c r="J36" s="202">
        <v>56.691000000000003</v>
      </c>
      <c r="K36" s="202">
        <v>46.945999999999998</v>
      </c>
      <c r="L36" s="202">
        <v>42.304000000000002</v>
      </c>
      <c r="M36" s="202">
        <v>43.046999999999997</v>
      </c>
      <c r="N36" s="202">
        <v>42.51</v>
      </c>
      <c r="O36" s="202">
        <v>43.24</v>
      </c>
      <c r="P36" s="204">
        <v>41.651000000000003</v>
      </c>
    </row>
    <row r="37" spans="1:16" ht="15.75" customHeight="1" x14ac:dyDescent="0.3">
      <c r="A37" s="2"/>
      <c r="B37" s="2">
        <v>10</v>
      </c>
      <c r="C37" s="201">
        <v>42.170999999999999</v>
      </c>
      <c r="D37" s="202">
        <v>42.372</v>
      </c>
      <c r="E37" s="202">
        <v>41.960999999999999</v>
      </c>
      <c r="F37" s="202">
        <v>41.957000000000001</v>
      </c>
      <c r="G37" s="202">
        <v>42.546999999999997</v>
      </c>
      <c r="H37" s="202">
        <v>42.445999999999998</v>
      </c>
      <c r="I37" s="202">
        <v>42.332999999999998</v>
      </c>
      <c r="J37" s="202">
        <v>57.043999999999997</v>
      </c>
      <c r="K37" s="202">
        <v>46.268999999999998</v>
      </c>
      <c r="L37" s="202">
        <v>42.098999999999997</v>
      </c>
      <c r="M37" s="202">
        <v>42.564999999999998</v>
      </c>
      <c r="N37" s="202">
        <v>42.136000000000003</v>
      </c>
      <c r="O37" s="202">
        <v>41.959000000000003</v>
      </c>
      <c r="P37" s="204">
        <v>41.781999999999996</v>
      </c>
    </row>
    <row r="38" spans="1:16" ht="15.75" customHeight="1" x14ac:dyDescent="0.3">
      <c r="A38" s="2"/>
      <c r="B38" s="2">
        <v>11</v>
      </c>
      <c r="C38" s="201">
        <v>42.201999999999998</v>
      </c>
      <c r="D38" s="202">
        <v>42.094000000000001</v>
      </c>
      <c r="E38" s="202">
        <v>42.101999999999997</v>
      </c>
      <c r="F38" s="202">
        <v>42.006</v>
      </c>
      <c r="G38" s="202">
        <v>42.783000000000001</v>
      </c>
      <c r="H38" s="202">
        <v>42.597000000000001</v>
      </c>
      <c r="I38" s="202">
        <v>42.338999999999999</v>
      </c>
      <c r="J38" s="202">
        <v>56.161999999999999</v>
      </c>
      <c r="K38" s="202">
        <v>45.920999999999999</v>
      </c>
      <c r="L38" s="202">
        <v>42.100999999999999</v>
      </c>
      <c r="M38" s="202">
        <v>42.942</v>
      </c>
      <c r="N38" s="202">
        <v>42.500999999999998</v>
      </c>
      <c r="O38" s="202">
        <v>41.866999999999997</v>
      </c>
      <c r="P38" s="204">
        <v>41.704999999999998</v>
      </c>
    </row>
    <row r="39" spans="1:16" ht="15.75" customHeight="1" x14ac:dyDescent="0.3">
      <c r="A39" s="2"/>
      <c r="B39" s="2">
        <v>12</v>
      </c>
      <c r="C39" s="201">
        <v>41.935000000000002</v>
      </c>
      <c r="D39" s="202">
        <v>42.35</v>
      </c>
      <c r="E39" s="202">
        <v>42.131</v>
      </c>
      <c r="F39" s="202">
        <v>41.966000000000001</v>
      </c>
      <c r="G39" s="202">
        <v>42.517000000000003</v>
      </c>
      <c r="H39" s="202">
        <v>42.781999999999996</v>
      </c>
      <c r="I39" s="202">
        <v>42.259</v>
      </c>
      <c r="J39" s="202">
        <v>56.180999999999997</v>
      </c>
      <c r="K39" s="202">
        <v>45.213999999999999</v>
      </c>
      <c r="L39" s="202">
        <v>42.411000000000001</v>
      </c>
      <c r="M39" s="202">
        <v>42.546999999999997</v>
      </c>
      <c r="N39" s="202">
        <v>42.323</v>
      </c>
      <c r="O39" s="202">
        <v>41.991</v>
      </c>
      <c r="P39" s="204">
        <v>41.731000000000002</v>
      </c>
    </row>
    <row r="40" spans="1:16" ht="15.75" customHeight="1" x14ac:dyDescent="0.3">
      <c r="A40" s="2"/>
      <c r="B40" s="2">
        <v>13</v>
      </c>
      <c r="C40" s="201">
        <v>41.972999999999999</v>
      </c>
      <c r="D40" s="202">
        <v>42.155999999999999</v>
      </c>
      <c r="E40" s="202">
        <v>42.127000000000002</v>
      </c>
      <c r="F40" s="202">
        <v>41.854999999999997</v>
      </c>
      <c r="G40" s="202">
        <v>42.451000000000001</v>
      </c>
      <c r="H40" s="202">
        <v>42.994999999999997</v>
      </c>
      <c r="I40" s="202">
        <v>42.884999999999998</v>
      </c>
      <c r="J40" s="202">
        <v>56.765000000000001</v>
      </c>
      <c r="K40" s="202">
        <v>44.991</v>
      </c>
      <c r="L40" s="202">
        <v>42.195</v>
      </c>
      <c r="M40" s="202">
        <v>42.762</v>
      </c>
      <c r="N40" s="202">
        <v>42.247</v>
      </c>
      <c r="O40" s="202">
        <v>41.976999999999997</v>
      </c>
      <c r="P40" s="204">
        <v>42.037999999999997</v>
      </c>
    </row>
    <row r="41" spans="1:16" ht="15.75" customHeight="1" x14ac:dyDescent="0.3">
      <c r="A41" s="2"/>
      <c r="B41" s="2">
        <v>14</v>
      </c>
      <c r="C41" s="201">
        <v>42.085000000000001</v>
      </c>
      <c r="D41" s="202">
        <v>42.030999999999999</v>
      </c>
      <c r="E41" s="202">
        <v>42.268000000000001</v>
      </c>
      <c r="F41" s="202">
        <v>42.009</v>
      </c>
      <c r="G41" s="202">
        <v>43.249000000000002</v>
      </c>
      <c r="H41" s="202">
        <v>42.421999999999997</v>
      </c>
      <c r="I41" s="202">
        <v>43.48</v>
      </c>
      <c r="J41" s="202">
        <v>67.808000000000007</v>
      </c>
      <c r="K41" s="202">
        <v>44.4</v>
      </c>
      <c r="L41" s="202">
        <v>42.497</v>
      </c>
      <c r="M41" s="202">
        <v>42.902000000000001</v>
      </c>
      <c r="N41" s="202">
        <v>42.262</v>
      </c>
      <c r="O41" s="202">
        <v>41.915999999999997</v>
      </c>
      <c r="P41" s="204">
        <v>41.896000000000001</v>
      </c>
    </row>
    <row r="42" spans="1:16" ht="15.75" customHeight="1" x14ac:dyDescent="0.3">
      <c r="A42" s="2"/>
      <c r="B42" s="2">
        <v>15</v>
      </c>
      <c r="C42" s="201">
        <v>42.087000000000003</v>
      </c>
      <c r="D42" s="202">
        <v>42.164000000000001</v>
      </c>
      <c r="E42" s="202">
        <v>41.881</v>
      </c>
      <c r="F42" s="202">
        <v>42.432000000000002</v>
      </c>
      <c r="G42" s="202">
        <v>42.838000000000001</v>
      </c>
      <c r="H42" s="202">
        <v>42.786000000000001</v>
      </c>
      <c r="I42" s="202">
        <v>46.137999999999998</v>
      </c>
      <c r="J42" s="202">
        <v>56.643000000000001</v>
      </c>
      <c r="K42" s="202">
        <v>44.176000000000002</v>
      </c>
      <c r="L42" s="202">
        <v>42.232999999999997</v>
      </c>
      <c r="M42" s="202">
        <v>42.53</v>
      </c>
      <c r="N42" s="202">
        <v>42.307000000000002</v>
      </c>
      <c r="O42" s="202">
        <v>41.802999999999997</v>
      </c>
      <c r="P42" s="204">
        <v>41.77</v>
      </c>
    </row>
    <row r="43" spans="1:16" ht="15.75" customHeight="1" x14ac:dyDescent="0.3">
      <c r="A43" s="2"/>
      <c r="B43" s="2">
        <v>16</v>
      </c>
      <c r="C43" s="201">
        <v>42.265000000000001</v>
      </c>
      <c r="D43" s="202">
        <v>42.107999999999997</v>
      </c>
      <c r="E43" s="202">
        <v>42.095999999999997</v>
      </c>
      <c r="F43" s="202">
        <v>42.093000000000004</v>
      </c>
      <c r="G43" s="202">
        <v>42.781999999999996</v>
      </c>
      <c r="H43" s="202">
        <v>42.584000000000003</v>
      </c>
      <c r="I43" s="202">
        <v>51.545000000000002</v>
      </c>
      <c r="J43" s="202">
        <v>56.384</v>
      </c>
      <c r="K43" s="202">
        <v>43.908000000000001</v>
      </c>
      <c r="L43" s="202">
        <v>42.447000000000003</v>
      </c>
      <c r="M43" s="202">
        <v>42.561</v>
      </c>
      <c r="N43" s="202">
        <v>42.21</v>
      </c>
      <c r="O43" s="202">
        <v>42.137999999999998</v>
      </c>
      <c r="P43" s="204">
        <v>41.976999999999997</v>
      </c>
    </row>
    <row r="44" spans="1:16" ht="15.75" customHeight="1" x14ac:dyDescent="0.3">
      <c r="A44" s="2"/>
      <c r="B44" s="2">
        <v>17</v>
      </c>
      <c r="C44" s="201">
        <v>41.942</v>
      </c>
      <c r="D44" s="202">
        <v>42.075000000000003</v>
      </c>
      <c r="E44" s="202">
        <v>42.023000000000003</v>
      </c>
      <c r="F44" s="202">
        <v>41.981000000000002</v>
      </c>
      <c r="G44" s="202">
        <v>42.942999999999998</v>
      </c>
      <c r="H44" s="202">
        <v>42.625999999999998</v>
      </c>
      <c r="I44" s="202">
        <v>55.353000000000002</v>
      </c>
      <c r="J44" s="202">
        <v>58.470999999999997</v>
      </c>
      <c r="K44" s="202">
        <v>44.167999999999999</v>
      </c>
      <c r="L44" s="202">
        <v>42.438000000000002</v>
      </c>
      <c r="M44" s="202">
        <v>42.828000000000003</v>
      </c>
      <c r="N44" s="202">
        <v>42.097999999999999</v>
      </c>
      <c r="O44" s="202">
        <v>41.860999999999997</v>
      </c>
      <c r="P44" s="204">
        <v>41.838999999999999</v>
      </c>
    </row>
    <row r="45" spans="1:16" ht="15.75" customHeight="1" x14ac:dyDescent="0.3">
      <c r="A45" s="2"/>
      <c r="B45" s="2">
        <v>18</v>
      </c>
      <c r="C45" s="201">
        <v>42.066000000000003</v>
      </c>
      <c r="D45" s="202">
        <v>42.024000000000001</v>
      </c>
      <c r="E45" s="202">
        <v>42.113999999999997</v>
      </c>
      <c r="F45" s="202">
        <v>42.235999999999997</v>
      </c>
      <c r="G45" s="202">
        <v>43.255000000000003</v>
      </c>
      <c r="H45" s="202">
        <v>42.686999999999998</v>
      </c>
      <c r="I45" s="202">
        <v>57.293999999999997</v>
      </c>
      <c r="J45" s="202">
        <v>56.143999999999998</v>
      </c>
      <c r="K45" s="202">
        <v>43.426000000000002</v>
      </c>
      <c r="L45" s="202">
        <v>42.36</v>
      </c>
      <c r="M45" s="202">
        <v>42.896000000000001</v>
      </c>
      <c r="N45" s="202">
        <v>42.058999999999997</v>
      </c>
      <c r="O45" s="202">
        <v>41.918999999999997</v>
      </c>
      <c r="P45" s="204">
        <v>41.945</v>
      </c>
    </row>
    <row r="46" spans="1:16" ht="15.75" customHeight="1" x14ac:dyDescent="0.3">
      <c r="A46" s="2"/>
      <c r="B46" s="2">
        <v>19</v>
      </c>
      <c r="C46" s="201">
        <v>41.911999999999999</v>
      </c>
      <c r="D46" s="202">
        <v>42.279000000000003</v>
      </c>
      <c r="E46" s="202">
        <v>42.064</v>
      </c>
      <c r="F46" s="202">
        <v>42.091000000000001</v>
      </c>
      <c r="G46" s="202">
        <v>42.707000000000001</v>
      </c>
      <c r="H46" s="202">
        <v>42.411999999999999</v>
      </c>
      <c r="I46" s="202">
        <v>58.055</v>
      </c>
      <c r="J46" s="202">
        <v>55.792999999999999</v>
      </c>
      <c r="K46" s="202">
        <v>42.755000000000003</v>
      </c>
      <c r="L46" s="202">
        <v>42.676000000000002</v>
      </c>
      <c r="M46" s="202">
        <v>42.518000000000001</v>
      </c>
      <c r="N46" s="202">
        <v>42.37</v>
      </c>
      <c r="O46" s="202">
        <v>41.872999999999998</v>
      </c>
      <c r="P46" s="204">
        <v>41.776000000000003</v>
      </c>
    </row>
    <row r="47" spans="1:16" ht="15.75" customHeight="1" x14ac:dyDescent="0.3">
      <c r="A47" s="2"/>
      <c r="B47" s="2">
        <v>20</v>
      </c>
      <c r="C47" s="201">
        <v>41.796999999999997</v>
      </c>
      <c r="D47" s="202">
        <v>42.348999999999997</v>
      </c>
      <c r="E47" s="207"/>
      <c r="F47" s="202">
        <v>42.241</v>
      </c>
      <c r="G47" s="202">
        <v>42.603999999999999</v>
      </c>
      <c r="H47" s="207"/>
      <c r="I47" s="202">
        <v>57.652999999999999</v>
      </c>
      <c r="J47" s="202">
        <v>56.503999999999998</v>
      </c>
      <c r="K47" s="202">
        <v>43.307000000000002</v>
      </c>
      <c r="L47" s="202">
        <v>42.063000000000002</v>
      </c>
      <c r="M47" s="202">
        <v>42.92</v>
      </c>
      <c r="N47" s="202">
        <v>42.058999999999997</v>
      </c>
      <c r="O47" s="202">
        <v>41.811999999999998</v>
      </c>
      <c r="P47" s="204">
        <v>41.887999999999998</v>
      </c>
    </row>
    <row r="48" spans="1:16" ht="15.75" customHeight="1" x14ac:dyDescent="0.3">
      <c r="A48" s="2"/>
      <c r="B48" s="2">
        <v>21</v>
      </c>
      <c r="C48" s="201">
        <v>42.128</v>
      </c>
      <c r="D48" s="202">
        <v>42.212000000000003</v>
      </c>
      <c r="E48" s="207"/>
      <c r="F48" s="202">
        <v>42.082000000000001</v>
      </c>
      <c r="G48" s="202">
        <v>42.463000000000001</v>
      </c>
      <c r="H48" s="207"/>
      <c r="I48" s="207"/>
      <c r="J48" s="202">
        <v>55.890999999999998</v>
      </c>
      <c r="K48" s="202">
        <v>43.000999999999998</v>
      </c>
      <c r="L48" s="202">
        <v>43.054000000000002</v>
      </c>
      <c r="M48" s="202">
        <v>42.761000000000003</v>
      </c>
      <c r="N48" s="202">
        <v>41.862000000000002</v>
      </c>
      <c r="O48" s="202">
        <v>41.890999999999998</v>
      </c>
      <c r="P48" s="204">
        <v>41.744999999999997</v>
      </c>
    </row>
    <row r="49" spans="1:16" ht="15.75" customHeight="1" x14ac:dyDescent="0.3">
      <c r="A49" s="2"/>
      <c r="B49" s="2">
        <v>22</v>
      </c>
      <c r="C49" s="201">
        <v>42.018000000000001</v>
      </c>
      <c r="D49" s="202">
        <v>42.222000000000001</v>
      </c>
      <c r="E49" s="207"/>
      <c r="F49" s="202">
        <v>41.954000000000001</v>
      </c>
      <c r="G49" s="202">
        <v>42.756</v>
      </c>
      <c r="H49" s="207"/>
      <c r="I49" s="207"/>
      <c r="J49" s="202">
        <v>55.960999999999999</v>
      </c>
      <c r="K49" s="202">
        <v>42.472000000000001</v>
      </c>
      <c r="L49" s="202">
        <v>42.192999999999998</v>
      </c>
      <c r="M49" s="202">
        <v>42.911000000000001</v>
      </c>
      <c r="N49" s="202">
        <v>41.988</v>
      </c>
      <c r="O49" s="202">
        <v>41.728999999999999</v>
      </c>
      <c r="P49" s="204">
        <v>41.942999999999998</v>
      </c>
    </row>
    <row r="50" spans="1:16" ht="15.75" customHeight="1" x14ac:dyDescent="0.3">
      <c r="A50" s="2"/>
      <c r="B50" s="2">
        <v>23</v>
      </c>
      <c r="C50" s="201">
        <v>42.185000000000002</v>
      </c>
      <c r="D50" s="202">
        <v>41.969000000000001</v>
      </c>
      <c r="E50" s="207"/>
      <c r="F50" s="202">
        <v>42.12</v>
      </c>
      <c r="G50" s="202">
        <v>42.706000000000003</v>
      </c>
      <c r="H50" s="207"/>
      <c r="I50" s="207"/>
      <c r="J50" s="202">
        <v>56.192</v>
      </c>
      <c r="K50" s="202">
        <v>43.241</v>
      </c>
      <c r="L50" s="202">
        <v>42.215000000000003</v>
      </c>
      <c r="M50" s="202">
        <v>42.619</v>
      </c>
      <c r="N50" s="202">
        <v>42.052</v>
      </c>
      <c r="O50" s="207"/>
      <c r="P50" s="204">
        <v>41.88</v>
      </c>
    </row>
    <row r="51" spans="1:16" ht="15.75" customHeight="1" x14ac:dyDescent="0.3">
      <c r="A51" s="2"/>
      <c r="B51" s="2">
        <v>24</v>
      </c>
      <c r="C51" s="201">
        <v>41.831000000000003</v>
      </c>
      <c r="D51" s="202">
        <v>41.9</v>
      </c>
      <c r="E51" s="207"/>
      <c r="F51" s="202">
        <v>41.96</v>
      </c>
      <c r="G51" s="202">
        <v>42.456000000000003</v>
      </c>
      <c r="H51" s="207"/>
      <c r="I51" s="207"/>
      <c r="J51" s="202">
        <v>55.798000000000002</v>
      </c>
      <c r="K51" s="202">
        <v>42.323</v>
      </c>
      <c r="L51" s="202">
        <v>42.457999999999998</v>
      </c>
      <c r="M51" s="202">
        <v>42.497</v>
      </c>
      <c r="N51" s="202">
        <v>42.124000000000002</v>
      </c>
      <c r="O51" s="207"/>
      <c r="P51" s="204">
        <v>41.784999999999997</v>
      </c>
    </row>
    <row r="52" spans="1:16" ht="15.75" customHeight="1" x14ac:dyDescent="0.3">
      <c r="A52" s="2"/>
      <c r="B52" s="2">
        <v>25</v>
      </c>
      <c r="C52" s="201">
        <v>41.825000000000003</v>
      </c>
      <c r="D52" s="202">
        <v>42.151000000000003</v>
      </c>
      <c r="E52" s="207"/>
      <c r="F52" s="202">
        <v>42.326999999999998</v>
      </c>
      <c r="G52" s="202">
        <v>42.356000000000002</v>
      </c>
      <c r="H52" s="207"/>
      <c r="I52" s="207"/>
      <c r="J52" s="202">
        <v>55.649000000000001</v>
      </c>
      <c r="K52" s="202">
        <v>43.171999999999997</v>
      </c>
      <c r="L52" s="202">
        <v>42.328000000000003</v>
      </c>
      <c r="M52" s="207"/>
      <c r="N52" s="202">
        <v>42.024999999999999</v>
      </c>
      <c r="O52" s="207"/>
      <c r="P52" s="204">
        <v>41.756999999999998</v>
      </c>
    </row>
    <row r="53" spans="1:16" ht="15.75" customHeight="1" x14ac:dyDescent="0.3">
      <c r="A53" s="2"/>
      <c r="B53" s="2">
        <v>26</v>
      </c>
      <c r="C53" s="201">
        <v>41.805999999999997</v>
      </c>
      <c r="D53" s="202">
        <v>42.042000000000002</v>
      </c>
      <c r="E53" s="207"/>
      <c r="F53" s="202">
        <v>42.046999999999997</v>
      </c>
      <c r="G53" s="202">
        <v>42.741</v>
      </c>
      <c r="H53" s="207"/>
      <c r="I53" s="207"/>
      <c r="J53" s="202">
        <v>55.456000000000003</v>
      </c>
      <c r="K53" s="202">
        <v>42.204000000000001</v>
      </c>
      <c r="L53" s="202">
        <v>42.406999999999996</v>
      </c>
      <c r="M53" s="207"/>
      <c r="N53" s="202">
        <v>41.884</v>
      </c>
      <c r="O53" s="207"/>
      <c r="P53" s="204">
        <v>41.908000000000001</v>
      </c>
    </row>
    <row r="54" spans="1:16" ht="15.75" customHeight="1" x14ac:dyDescent="0.3">
      <c r="A54" s="2"/>
      <c r="B54" s="2">
        <v>27</v>
      </c>
      <c r="C54" s="201">
        <v>41.671999999999997</v>
      </c>
      <c r="D54" s="202">
        <v>42.11</v>
      </c>
      <c r="E54" s="207"/>
      <c r="F54" s="202">
        <v>42.381999999999998</v>
      </c>
      <c r="G54" s="202">
        <v>42.372999999999998</v>
      </c>
      <c r="H54" s="207"/>
      <c r="I54" s="207"/>
      <c r="J54" s="202">
        <v>56.268999999999998</v>
      </c>
      <c r="K54" s="202">
        <v>41.988</v>
      </c>
      <c r="L54" s="202">
        <v>42.46</v>
      </c>
      <c r="M54" s="207"/>
      <c r="N54" s="202">
        <v>41.878</v>
      </c>
      <c r="O54" s="207"/>
      <c r="P54" s="204">
        <v>41.805</v>
      </c>
    </row>
    <row r="55" spans="1:16" ht="15.75" customHeight="1" x14ac:dyDescent="0.3">
      <c r="A55" s="2"/>
      <c r="B55" s="2">
        <v>28</v>
      </c>
      <c r="C55" s="201">
        <v>41.94</v>
      </c>
      <c r="D55" s="202">
        <v>42.015999999999998</v>
      </c>
      <c r="E55" s="207"/>
      <c r="F55" s="202">
        <v>42.124000000000002</v>
      </c>
      <c r="G55" s="202">
        <v>42.841999999999999</v>
      </c>
      <c r="H55" s="207"/>
      <c r="I55" s="207"/>
      <c r="J55" s="202">
        <v>56.412999999999997</v>
      </c>
      <c r="K55" s="202">
        <v>42.192999999999998</v>
      </c>
      <c r="L55" s="202">
        <v>42.265000000000001</v>
      </c>
      <c r="M55" s="207"/>
      <c r="N55" s="202">
        <v>41.963999999999999</v>
      </c>
      <c r="O55" s="207"/>
      <c r="P55" s="204">
        <v>41.713999999999999</v>
      </c>
    </row>
    <row r="56" spans="1:16" ht="15.75" customHeight="1" x14ac:dyDescent="0.3">
      <c r="A56" s="2"/>
      <c r="B56" s="2">
        <v>29</v>
      </c>
      <c r="C56" s="201">
        <v>42.021000000000001</v>
      </c>
      <c r="D56" s="202">
        <v>42.546999999999997</v>
      </c>
      <c r="E56" s="207"/>
      <c r="F56" s="202">
        <v>42.08</v>
      </c>
      <c r="G56" s="202">
        <v>42.49</v>
      </c>
      <c r="H56" s="207"/>
      <c r="I56" s="207"/>
      <c r="J56" s="202">
        <v>56.965000000000003</v>
      </c>
      <c r="K56" s="202">
        <v>42.188000000000002</v>
      </c>
      <c r="L56" s="202">
        <v>42.213999999999999</v>
      </c>
      <c r="M56" s="207"/>
      <c r="N56" s="202">
        <v>41.970999999999997</v>
      </c>
      <c r="O56" s="207"/>
      <c r="P56" s="204">
        <v>42.039000000000001</v>
      </c>
    </row>
    <row r="57" spans="1:16" ht="15.75" customHeight="1" x14ac:dyDescent="0.3">
      <c r="A57" s="2"/>
      <c r="B57" s="2">
        <v>30</v>
      </c>
      <c r="C57" s="201">
        <v>41.884</v>
      </c>
      <c r="D57" s="202">
        <v>42.103999999999999</v>
      </c>
      <c r="E57" s="207"/>
      <c r="F57" s="202">
        <v>42.006</v>
      </c>
      <c r="G57" s="202">
        <v>42.524000000000001</v>
      </c>
      <c r="H57" s="207"/>
      <c r="I57" s="207"/>
      <c r="J57" s="202">
        <v>56.081000000000003</v>
      </c>
      <c r="K57" s="202">
        <v>42.31</v>
      </c>
      <c r="L57" s="202">
        <v>42.194000000000003</v>
      </c>
      <c r="M57" s="207"/>
      <c r="N57" s="202">
        <v>42.082000000000001</v>
      </c>
      <c r="O57" s="207"/>
      <c r="P57" s="204">
        <v>41.863999999999997</v>
      </c>
    </row>
    <row r="58" spans="1:16" ht="15.75" customHeight="1" x14ac:dyDescent="0.3">
      <c r="A58" s="2"/>
      <c r="B58" s="2">
        <v>31</v>
      </c>
      <c r="C58" s="201">
        <v>42.267000000000003</v>
      </c>
      <c r="D58" s="202">
        <v>41.927999999999997</v>
      </c>
      <c r="E58" s="207"/>
      <c r="F58" s="202">
        <v>41.942</v>
      </c>
      <c r="G58" s="202">
        <v>42.277999999999999</v>
      </c>
      <c r="H58" s="207"/>
      <c r="I58" s="207"/>
      <c r="J58" s="202">
        <v>55.441000000000003</v>
      </c>
      <c r="K58" s="202">
        <v>42.152999999999999</v>
      </c>
      <c r="L58" s="202">
        <v>42.12</v>
      </c>
      <c r="M58" s="207"/>
      <c r="N58" s="202">
        <v>41.91</v>
      </c>
      <c r="O58" s="207"/>
      <c r="P58" s="204">
        <v>41.795999999999999</v>
      </c>
    </row>
    <row r="59" spans="1:16" ht="15.75" customHeight="1" x14ac:dyDescent="0.3">
      <c r="A59" s="2"/>
      <c r="B59" s="2">
        <v>32</v>
      </c>
      <c r="C59" s="201">
        <v>41.896999999999998</v>
      </c>
      <c r="D59" s="202">
        <v>41.942</v>
      </c>
      <c r="E59" s="207"/>
      <c r="F59" s="202">
        <v>42.38</v>
      </c>
      <c r="G59" s="202">
        <v>42.488999999999997</v>
      </c>
      <c r="H59" s="207"/>
      <c r="I59" s="207"/>
      <c r="J59" s="202">
        <v>55.996000000000002</v>
      </c>
      <c r="K59" s="202">
        <v>42.944000000000003</v>
      </c>
      <c r="L59" s="202">
        <v>42.151000000000003</v>
      </c>
      <c r="M59" s="207"/>
      <c r="N59" s="202">
        <v>41.793999999999997</v>
      </c>
      <c r="O59" s="207"/>
      <c r="P59" s="204">
        <v>41.963999999999999</v>
      </c>
    </row>
    <row r="60" spans="1:16" ht="15.75" customHeight="1" x14ac:dyDescent="0.3">
      <c r="A60" s="2"/>
      <c r="B60" s="2">
        <v>33</v>
      </c>
      <c r="C60" s="201">
        <v>41.936</v>
      </c>
      <c r="D60" s="202">
        <v>42.33</v>
      </c>
      <c r="E60" s="207"/>
      <c r="F60" s="202">
        <v>42.234000000000002</v>
      </c>
      <c r="G60" s="202">
        <v>42.680999999999997</v>
      </c>
      <c r="H60" s="207"/>
      <c r="I60" s="207"/>
      <c r="J60" s="202">
        <v>55.752000000000002</v>
      </c>
      <c r="K60" s="202">
        <v>42.244999999999997</v>
      </c>
      <c r="L60" s="202">
        <v>43.02</v>
      </c>
      <c r="M60" s="207"/>
      <c r="N60" s="202">
        <v>42.006999999999998</v>
      </c>
      <c r="O60" s="207"/>
      <c r="P60" s="204">
        <v>41.866999999999997</v>
      </c>
    </row>
    <row r="61" spans="1:16" ht="15.75" customHeight="1" x14ac:dyDescent="0.3">
      <c r="A61" s="2"/>
      <c r="B61" s="2">
        <v>34</v>
      </c>
      <c r="C61" s="201">
        <v>41.776000000000003</v>
      </c>
      <c r="D61" s="202">
        <v>41.813000000000002</v>
      </c>
      <c r="E61" s="207"/>
      <c r="F61" s="202">
        <v>42.226999999999997</v>
      </c>
      <c r="G61" s="202">
        <v>42.582000000000001</v>
      </c>
      <c r="H61" s="207"/>
      <c r="I61" s="207"/>
      <c r="J61" s="202">
        <v>56.030999999999999</v>
      </c>
      <c r="K61" s="202">
        <v>42.223999999999997</v>
      </c>
      <c r="L61" s="202">
        <v>42.16</v>
      </c>
      <c r="M61" s="207"/>
      <c r="N61" s="202">
        <v>41.911999999999999</v>
      </c>
      <c r="O61" s="207"/>
      <c r="P61" s="204">
        <v>42.023000000000003</v>
      </c>
    </row>
    <row r="62" spans="1:16" ht="15.75" customHeight="1" x14ac:dyDescent="0.3">
      <c r="A62" s="2"/>
      <c r="B62" s="2">
        <v>35</v>
      </c>
      <c r="C62" s="208"/>
      <c r="D62" s="202">
        <v>41.966999999999999</v>
      </c>
      <c r="E62" s="207"/>
      <c r="F62" s="202">
        <v>42.308999999999997</v>
      </c>
      <c r="G62" s="202">
        <v>42.485999999999997</v>
      </c>
      <c r="H62" s="207"/>
      <c r="I62" s="207"/>
      <c r="J62" s="202">
        <v>55.646000000000001</v>
      </c>
      <c r="K62" s="202">
        <v>42.127000000000002</v>
      </c>
      <c r="L62" s="202">
        <v>42.137</v>
      </c>
      <c r="M62" s="207"/>
      <c r="N62" s="202">
        <v>41.914999999999999</v>
      </c>
      <c r="O62" s="207"/>
      <c r="P62" s="204">
        <v>42.241999999999997</v>
      </c>
    </row>
    <row r="63" spans="1:16" ht="15.75" customHeight="1" x14ac:dyDescent="0.3">
      <c r="A63" s="2"/>
      <c r="B63" s="2">
        <v>36</v>
      </c>
      <c r="C63" s="208"/>
      <c r="D63" s="202">
        <v>42.045000000000002</v>
      </c>
      <c r="E63" s="207"/>
      <c r="F63" s="202">
        <v>42.246000000000002</v>
      </c>
      <c r="G63" s="202">
        <v>42.576999999999998</v>
      </c>
      <c r="H63" s="207"/>
      <c r="I63" s="207"/>
      <c r="J63" s="202">
        <v>54.588999999999999</v>
      </c>
      <c r="K63" s="202">
        <v>43.506999999999998</v>
      </c>
      <c r="L63" s="202">
        <v>42.128</v>
      </c>
      <c r="M63" s="207"/>
      <c r="N63" s="202">
        <v>41.904000000000003</v>
      </c>
      <c r="O63" s="207"/>
      <c r="P63" s="209"/>
    </row>
    <row r="64" spans="1:16" ht="15.75" customHeight="1" x14ac:dyDescent="0.3">
      <c r="A64" s="2"/>
      <c r="B64" s="2">
        <v>37</v>
      </c>
      <c r="C64" s="208"/>
      <c r="D64" s="202">
        <v>41.921999999999997</v>
      </c>
      <c r="E64" s="207"/>
      <c r="F64" s="202">
        <v>42.195999999999998</v>
      </c>
      <c r="G64" s="202">
        <v>42.65</v>
      </c>
      <c r="H64" s="207"/>
      <c r="I64" s="207"/>
      <c r="J64" s="202">
        <v>54.735999999999997</v>
      </c>
      <c r="K64" s="202">
        <v>42.259</v>
      </c>
      <c r="L64" s="202">
        <v>42.392000000000003</v>
      </c>
      <c r="M64" s="207"/>
      <c r="N64" s="202">
        <v>41.954000000000001</v>
      </c>
      <c r="O64" s="207"/>
      <c r="P64" s="209"/>
    </row>
    <row r="65" spans="1:16" ht="15.75" customHeight="1" x14ac:dyDescent="0.3">
      <c r="A65" s="2"/>
      <c r="B65" s="2">
        <v>38</v>
      </c>
      <c r="C65" s="208"/>
      <c r="D65" s="202">
        <v>41.987000000000002</v>
      </c>
      <c r="E65" s="207"/>
      <c r="F65" s="202">
        <v>42.088999999999999</v>
      </c>
      <c r="G65" s="202">
        <v>42.790999999999997</v>
      </c>
      <c r="H65" s="207"/>
      <c r="I65" s="207"/>
      <c r="J65" s="207"/>
      <c r="K65" s="202">
        <v>42.036999999999999</v>
      </c>
      <c r="L65" s="202">
        <v>42.332999999999998</v>
      </c>
      <c r="M65" s="207"/>
      <c r="N65" s="202">
        <v>41.945999999999998</v>
      </c>
      <c r="O65" s="207"/>
      <c r="P65" s="209"/>
    </row>
    <row r="66" spans="1:16" ht="15.75" customHeight="1" x14ac:dyDescent="0.3">
      <c r="A66" s="2"/>
      <c r="B66" s="2">
        <v>39</v>
      </c>
      <c r="C66" s="208"/>
      <c r="D66" s="202">
        <v>42.238999999999997</v>
      </c>
      <c r="E66" s="207"/>
      <c r="F66" s="202">
        <v>42.319000000000003</v>
      </c>
      <c r="G66" s="202">
        <v>43.241</v>
      </c>
      <c r="H66" s="207"/>
      <c r="I66" s="207"/>
      <c r="J66" s="207"/>
      <c r="K66" s="202">
        <v>43.281999999999996</v>
      </c>
      <c r="L66" s="202">
        <v>42.405000000000001</v>
      </c>
      <c r="M66" s="207"/>
      <c r="N66" s="202">
        <v>41.781999999999996</v>
      </c>
      <c r="O66" s="207"/>
      <c r="P66" s="209"/>
    </row>
    <row r="67" spans="1:16" ht="15.75" customHeight="1" x14ac:dyDescent="0.3">
      <c r="A67" s="2"/>
      <c r="B67" s="2">
        <v>40</v>
      </c>
      <c r="C67" s="208"/>
      <c r="D67" s="202">
        <v>41.938000000000002</v>
      </c>
      <c r="E67" s="207"/>
      <c r="F67" s="202">
        <v>42.247</v>
      </c>
      <c r="G67" s="202">
        <v>43.079000000000001</v>
      </c>
      <c r="H67" s="207"/>
      <c r="I67" s="207"/>
      <c r="J67" s="207"/>
      <c r="K67" s="202">
        <v>41.905999999999999</v>
      </c>
      <c r="L67" s="202">
        <v>42.536000000000001</v>
      </c>
      <c r="M67" s="207"/>
      <c r="N67" s="202">
        <v>41.871000000000002</v>
      </c>
      <c r="O67" s="207"/>
      <c r="P67" s="209"/>
    </row>
    <row r="68" spans="1:16" ht="15.75" customHeight="1" x14ac:dyDescent="0.3">
      <c r="A68" s="2"/>
      <c r="B68" s="2">
        <v>41</v>
      </c>
      <c r="C68" s="208"/>
      <c r="D68" s="202">
        <v>42.384</v>
      </c>
      <c r="E68" s="207"/>
      <c r="F68" s="202">
        <v>42.246000000000002</v>
      </c>
      <c r="G68" s="202">
        <v>42.323999999999998</v>
      </c>
      <c r="H68" s="207"/>
      <c r="I68" s="207"/>
      <c r="J68" s="207"/>
      <c r="K68" s="202">
        <v>41.69</v>
      </c>
      <c r="L68" s="202">
        <v>42.195999999999998</v>
      </c>
      <c r="M68" s="207"/>
      <c r="N68" s="202">
        <v>41.906999999999996</v>
      </c>
      <c r="O68" s="207"/>
      <c r="P68" s="209"/>
    </row>
    <row r="69" spans="1:16" ht="15.75" customHeight="1" x14ac:dyDescent="0.3">
      <c r="A69" s="2"/>
      <c r="B69" s="2">
        <v>42</v>
      </c>
      <c r="C69" s="208"/>
      <c r="D69" s="202">
        <v>42.32</v>
      </c>
      <c r="E69" s="207"/>
      <c r="F69" s="202">
        <v>42.338999999999999</v>
      </c>
      <c r="G69" s="202">
        <v>42.555</v>
      </c>
      <c r="H69" s="207"/>
      <c r="I69" s="207"/>
      <c r="J69" s="207"/>
      <c r="K69" s="202">
        <v>42.094000000000001</v>
      </c>
      <c r="L69" s="202">
        <v>43.488</v>
      </c>
      <c r="M69" s="207"/>
      <c r="N69" s="202">
        <v>41.951000000000001</v>
      </c>
      <c r="O69" s="207"/>
      <c r="P69" s="209"/>
    </row>
    <row r="70" spans="1:16" ht="15.75" customHeight="1" x14ac:dyDescent="0.3">
      <c r="A70" s="2"/>
      <c r="B70" s="2">
        <v>43</v>
      </c>
      <c r="C70" s="208"/>
      <c r="D70" s="202">
        <v>42.247</v>
      </c>
      <c r="E70" s="207"/>
      <c r="F70" s="202">
        <v>42.472000000000001</v>
      </c>
      <c r="G70" s="202">
        <v>42.469000000000001</v>
      </c>
      <c r="H70" s="207"/>
      <c r="I70" s="207"/>
      <c r="J70" s="207"/>
      <c r="K70" s="202">
        <v>42.712000000000003</v>
      </c>
      <c r="L70" s="202">
        <v>42.646999999999998</v>
      </c>
      <c r="M70" s="207"/>
      <c r="N70" s="202">
        <v>41.944000000000003</v>
      </c>
      <c r="O70" s="207"/>
      <c r="P70" s="209"/>
    </row>
    <row r="71" spans="1:16" ht="15.75" customHeight="1" x14ac:dyDescent="0.3">
      <c r="A71" s="2"/>
      <c r="B71" s="2">
        <v>44</v>
      </c>
      <c r="C71" s="208"/>
      <c r="D71" s="202">
        <v>42.283000000000001</v>
      </c>
      <c r="E71" s="207"/>
      <c r="F71" s="202">
        <v>42.337000000000003</v>
      </c>
      <c r="G71" s="202">
        <v>42.920999999999999</v>
      </c>
      <c r="H71" s="207"/>
      <c r="I71" s="207"/>
      <c r="J71" s="207"/>
      <c r="K71" s="202">
        <v>41.85</v>
      </c>
      <c r="L71" s="202">
        <v>42.256999999999998</v>
      </c>
      <c r="M71" s="207"/>
      <c r="N71" s="202">
        <v>41.862000000000002</v>
      </c>
      <c r="O71" s="207"/>
      <c r="P71" s="209"/>
    </row>
    <row r="72" spans="1:16" ht="15.75" customHeight="1" x14ac:dyDescent="0.3">
      <c r="A72" s="2"/>
      <c r="B72" s="2">
        <v>45</v>
      </c>
      <c r="C72" s="208"/>
      <c r="D72" s="202">
        <v>42.290999999999997</v>
      </c>
      <c r="E72" s="207"/>
      <c r="F72" s="202">
        <v>42.317999999999998</v>
      </c>
      <c r="G72" s="202">
        <v>42.411000000000001</v>
      </c>
      <c r="H72" s="207"/>
      <c r="I72" s="207"/>
      <c r="J72" s="207"/>
      <c r="K72" s="202">
        <v>42.051000000000002</v>
      </c>
      <c r="L72" s="202">
        <v>42.363</v>
      </c>
      <c r="M72" s="207"/>
      <c r="N72" s="202">
        <v>42.017000000000003</v>
      </c>
      <c r="O72" s="207"/>
      <c r="P72" s="209"/>
    </row>
    <row r="73" spans="1:16" ht="15.75" customHeight="1" x14ac:dyDescent="0.3">
      <c r="A73" s="2"/>
      <c r="B73" s="2">
        <v>46</v>
      </c>
      <c r="C73" s="208"/>
      <c r="D73" s="202">
        <v>42.404000000000003</v>
      </c>
      <c r="E73" s="207"/>
      <c r="F73" s="202">
        <v>42.273000000000003</v>
      </c>
      <c r="G73" s="202">
        <v>43.11</v>
      </c>
      <c r="H73" s="207"/>
      <c r="I73" s="207"/>
      <c r="J73" s="207"/>
      <c r="K73" s="202">
        <v>42.122999999999998</v>
      </c>
      <c r="L73" s="202">
        <v>42.277000000000001</v>
      </c>
      <c r="M73" s="207"/>
      <c r="N73" s="202">
        <v>42.533000000000001</v>
      </c>
      <c r="O73" s="207"/>
      <c r="P73" s="209"/>
    </row>
    <row r="74" spans="1:16" ht="15.75" customHeight="1" x14ac:dyDescent="0.3">
      <c r="A74" s="2"/>
      <c r="B74" s="2">
        <v>47</v>
      </c>
      <c r="C74" s="208"/>
      <c r="D74" s="202">
        <v>42.37</v>
      </c>
      <c r="E74" s="207"/>
      <c r="F74" s="202">
        <v>44.743000000000002</v>
      </c>
      <c r="G74" s="202">
        <v>42.494999999999997</v>
      </c>
      <c r="H74" s="207"/>
      <c r="I74" s="207"/>
      <c r="J74" s="207"/>
      <c r="K74" s="202">
        <v>42.088000000000001</v>
      </c>
      <c r="L74" s="202">
        <v>42.287999999999997</v>
      </c>
      <c r="M74" s="207"/>
      <c r="N74" s="202">
        <v>42.436</v>
      </c>
      <c r="O74" s="207"/>
      <c r="P74" s="209"/>
    </row>
    <row r="75" spans="1:16" ht="15.75" customHeight="1" x14ac:dyDescent="0.3">
      <c r="A75" s="2"/>
      <c r="B75" s="2">
        <v>48</v>
      </c>
      <c r="C75" s="208"/>
      <c r="D75" s="202">
        <v>42.107999999999997</v>
      </c>
      <c r="E75" s="207"/>
      <c r="F75" s="202">
        <v>42.213999999999999</v>
      </c>
      <c r="G75" s="202">
        <v>42.404000000000003</v>
      </c>
      <c r="H75" s="207"/>
      <c r="I75" s="207"/>
      <c r="J75" s="207"/>
      <c r="K75" s="202">
        <v>42.212000000000003</v>
      </c>
      <c r="L75" s="202">
        <v>42.246000000000002</v>
      </c>
      <c r="M75" s="207"/>
      <c r="N75" s="202">
        <v>41.914999999999999</v>
      </c>
      <c r="O75" s="207"/>
      <c r="P75" s="209"/>
    </row>
    <row r="76" spans="1:16" ht="15.75" customHeight="1" x14ac:dyDescent="0.3">
      <c r="A76" s="2"/>
      <c r="B76" s="2">
        <v>49</v>
      </c>
      <c r="C76" s="208"/>
      <c r="D76" s="202">
        <v>42.152999999999999</v>
      </c>
      <c r="E76" s="207"/>
      <c r="F76" s="202">
        <v>42.121000000000002</v>
      </c>
      <c r="G76" s="202">
        <v>42.954999999999998</v>
      </c>
      <c r="H76" s="207"/>
      <c r="I76" s="207"/>
      <c r="J76" s="207"/>
      <c r="K76" s="207"/>
      <c r="L76" s="202">
        <v>42.43</v>
      </c>
      <c r="M76" s="207"/>
      <c r="N76" s="202">
        <v>42.048999999999999</v>
      </c>
      <c r="O76" s="207"/>
      <c r="P76" s="209"/>
    </row>
    <row r="77" spans="1:16" ht="15.75" customHeight="1" x14ac:dyDescent="0.3">
      <c r="A77" s="2"/>
      <c r="B77" s="2">
        <v>50</v>
      </c>
      <c r="C77" s="208"/>
      <c r="D77" s="202">
        <v>42.360999999999997</v>
      </c>
      <c r="E77" s="207"/>
      <c r="F77" s="202">
        <v>43.908999999999999</v>
      </c>
      <c r="G77" s="202">
        <v>42.537999999999997</v>
      </c>
      <c r="H77" s="207"/>
      <c r="I77" s="207"/>
      <c r="J77" s="207"/>
      <c r="K77" s="207"/>
      <c r="L77" s="202">
        <v>42.302</v>
      </c>
      <c r="M77" s="207"/>
      <c r="N77" s="202">
        <v>41.832000000000001</v>
      </c>
      <c r="O77" s="207"/>
      <c r="P77" s="209"/>
    </row>
    <row r="78" spans="1:16" ht="15.75" customHeight="1" x14ac:dyDescent="0.3">
      <c r="A78" s="2"/>
      <c r="B78" s="2">
        <v>51</v>
      </c>
      <c r="C78" s="208"/>
      <c r="D78" s="202">
        <v>42.128</v>
      </c>
      <c r="E78" s="207"/>
      <c r="F78" s="202">
        <v>42.719000000000001</v>
      </c>
      <c r="G78" s="202">
        <v>42.835000000000001</v>
      </c>
      <c r="H78" s="207"/>
      <c r="I78" s="207"/>
      <c r="J78" s="207"/>
      <c r="K78" s="207"/>
      <c r="L78" s="202">
        <v>42.356999999999999</v>
      </c>
      <c r="M78" s="207"/>
      <c r="N78" s="202">
        <v>42.115000000000002</v>
      </c>
      <c r="O78" s="207"/>
      <c r="P78" s="209"/>
    </row>
    <row r="79" spans="1:16" ht="15.75" customHeight="1" x14ac:dyDescent="0.3">
      <c r="A79" s="2"/>
      <c r="B79" s="2">
        <v>52</v>
      </c>
      <c r="C79" s="208"/>
      <c r="D79" s="207"/>
      <c r="E79" s="207"/>
      <c r="F79" s="202">
        <v>42.283999999999999</v>
      </c>
      <c r="G79" s="202">
        <v>42.613</v>
      </c>
      <c r="H79" s="207"/>
      <c r="I79" s="207"/>
      <c r="J79" s="207"/>
      <c r="K79" s="207"/>
      <c r="L79" s="202">
        <v>42.84</v>
      </c>
      <c r="M79" s="207"/>
      <c r="N79" s="202">
        <v>41.997999999999998</v>
      </c>
      <c r="O79" s="207"/>
      <c r="P79" s="209"/>
    </row>
    <row r="80" spans="1:16" ht="15.75" customHeight="1" x14ac:dyDescent="0.3">
      <c r="A80" s="2"/>
      <c r="B80" s="2">
        <v>53</v>
      </c>
      <c r="C80" s="208"/>
      <c r="D80" s="207"/>
      <c r="E80" s="207"/>
      <c r="F80" s="202">
        <v>42.264000000000003</v>
      </c>
      <c r="G80" s="202">
        <v>43.408000000000001</v>
      </c>
      <c r="H80" s="207"/>
      <c r="I80" s="207"/>
      <c r="J80" s="207"/>
      <c r="K80" s="207"/>
      <c r="L80" s="202">
        <v>42.89</v>
      </c>
      <c r="M80" s="207"/>
      <c r="N80" s="202">
        <v>42.838000000000001</v>
      </c>
      <c r="O80" s="207"/>
      <c r="P80" s="209"/>
    </row>
    <row r="81" spans="1:16" ht="15.75" customHeight="1" x14ac:dyDescent="0.3">
      <c r="A81" s="2"/>
      <c r="B81" s="2">
        <v>54</v>
      </c>
      <c r="C81" s="208"/>
      <c r="D81" s="207"/>
      <c r="E81" s="207"/>
      <c r="F81" s="202">
        <v>42.173999999999999</v>
      </c>
      <c r="G81" s="202">
        <v>42.661000000000001</v>
      </c>
      <c r="H81" s="207"/>
      <c r="I81" s="207"/>
      <c r="J81" s="207"/>
      <c r="K81" s="207"/>
      <c r="L81" s="202">
        <v>42.338999999999999</v>
      </c>
      <c r="M81" s="207"/>
      <c r="N81" s="202">
        <v>42.287999999999997</v>
      </c>
      <c r="O81" s="207"/>
      <c r="P81" s="209"/>
    </row>
    <row r="82" spans="1:16" ht="15.75" customHeight="1" x14ac:dyDescent="0.3">
      <c r="A82" s="2"/>
      <c r="B82" s="2">
        <v>55</v>
      </c>
      <c r="C82" s="208"/>
      <c r="D82" s="207"/>
      <c r="E82" s="207"/>
      <c r="F82" s="202">
        <v>42.677</v>
      </c>
      <c r="G82" s="202">
        <v>42.869</v>
      </c>
      <c r="H82" s="207"/>
      <c r="I82" s="207"/>
      <c r="J82" s="207"/>
      <c r="K82" s="207"/>
      <c r="L82" s="202">
        <v>44.524999999999999</v>
      </c>
      <c r="M82" s="207"/>
      <c r="N82" s="202">
        <v>41.945</v>
      </c>
      <c r="O82" s="207"/>
      <c r="P82" s="209"/>
    </row>
    <row r="83" spans="1:16" ht="15.75" customHeight="1" x14ac:dyDescent="0.3">
      <c r="A83" s="2"/>
      <c r="B83" s="2">
        <v>56</v>
      </c>
      <c r="C83" s="208"/>
      <c r="D83" s="207"/>
      <c r="E83" s="207"/>
      <c r="F83" s="202">
        <v>42.826999999999998</v>
      </c>
      <c r="G83" s="207"/>
      <c r="H83" s="207"/>
      <c r="I83" s="207"/>
      <c r="J83" s="207"/>
      <c r="K83" s="207"/>
      <c r="L83" s="202">
        <v>42.393999999999998</v>
      </c>
      <c r="M83" s="207"/>
      <c r="N83" s="207"/>
      <c r="O83" s="207"/>
      <c r="P83" s="209"/>
    </row>
    <row r="84" spans="1:16" ht="15.75" customHeight="1" x14ac:dyDescent="0.3">
      <c r="A84" s="2"/>
      <c r="B84" s="2">
        <v>57</v>
      </c>
      <c r="C84" s="210"/>
      <c r="D84" s="207"/>
      <c r="E84" s="207"/>
      <c r="F84" s="202">
        <v>42.963999999999999</v>
      </c>
      <c r="G84" s="207"/>
      <c r="H84" s="207"/>
      <c r="I84" s="207"/>
      <c r="J84" s="207"/>
      <c r="K84" s="207"/>
      <c r="L84" s="202">
        <v>42.295000000000002</v>
      </c>
      <c r="M84" s="207"/>
      <c r="N84" s="207"/>
      <c r="O84" s="207"/>
      <c r="P84" s="209"/>
    </row>
    <row r="85" spans="1:16" ht="15.75" customHeight="1" x14ac:dyDescent="0.3">
      <c r="A85" s="2"/>
      <c r="B85" s="2">
        <v>58</v>
      </c>
      <c r="C85" s="210"/>
      <c r="D85" s="207"/>
      <c r="E85" s="207"/>
      <c r="F85" s="202">
        <v>42.372</v>
      </c>
      <c r="G85" s="207"/>
      <c r="H85" s="207"/>
      <c r="I85" s="207"/>
      <c r="J85" s="207"/>
      <c r="K85" s="207"/>
      <c r="L85" s="202">
        <v>42.314999999999998</v>
      </c>
      <c r="M85" s="207"/>
      <c r="N85" s="207"/>
      <c r="O85" s="207"/>
      <c r="P85" s="209"/>
    </row>
    <row r="86" spans="1:16" ht="15.75" customHeight="1" x14ac:dyDescent="0.3">
      <c r="A86" s="2"/>
      <c r="B86" s="2">
        <v>59</v>
      </c>
      <c r="C86" s="210"/>
      <c r="D86" s="207"/>
      <c r="E86" s="207"/>
      <c r="F86" s="202">
        <v>42.456000000000003</v>
      </c>
      <c r="G86" s="207"/>
      <c r="H86" s="207"/>
      <c r="I86" s="207"/>
      <c r="J86" s="207"/>
      <c r="K86" s="207"/>
      <c r="L86" s="207"/>
      <c r="M86" s="207"/>
      <c r="N86" s="207"/>
      <c r="O86" s="207"/>
      <c r="P86" s="209"/>
    </row>
    <row r="87" spans="1:16" ht="15.75" customHeight="1" x14ac:dyDescent="0.3">
      <c r="A87" s="2"/>
      <c r="B87" s="2">
        <v>60</v>
      </c>
      <c r="C87" s="210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9"/>
    </row>
    <row r="88" spans="1:16" ht="15.75" customHeight="1" x14ac:dyDescent="0.3">
      <c r="A88" s="2"/>
      <c r="B88" s="2">
        <v>61</v>
      </c>
      <c r="C88" s="210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9"/>
    </row>
    <row r="89" spans="1:16" ht="15.75" customHeight="1" x14ac:dyDescent="0.3">
      <c r="A89" s="2"/>
      <c r="B89" s="2">
        <v>62</v>
      </c>
      <c r="C89" s="210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</row>
    <row r="90" spans="1:16" ht="15.75" customHeight="1" x14ac:dyDescent="0.3">
      <c r="A90" s="2"/>
      <c r="B90" s="2">
        <v>63</v>
      </c>
      <c r="C90" s="210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9"/>
    </row>
    <row r="91" spans="1:16" ht="15.75" customHeight="1" x14ac:dyDescent="0.3">
      <c r="A91" s="2"/>
      <c r="B91" s="2"/>
      <c r="C91" s="210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9"/>
    </row>
    <row r="92" spans="1:16" ht="15.75" customHeight="1" x14ac:dyDescent="0.3">
      <c r="A92" s="2"/>
      <c r="B92" s="2"/>
      <c r="C92" s="211"/>
      <c r="D92" s="212"/>
      <c r="E92" s="212"/>
      <c r="F92" s="212"/>
      <c r="G92" s="212"/>
      <c r="H92" s="212"/>
      <c r="I92" s="212"/>
      <c r="J92" s="212"/>
      <c r="K92" s="212"/>
      <c r="L92" s="212"/>
      <c r="M92" s="213"/>
      <c r="N92" s="213"/>
      <c r="O92" s="213"/>
      <c r="P92" s="214"/>
    </row>
    <row r="93" spans="1:16" ht="15.75" customHeight="1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</row>
    <row r="94" spans="1:16" ht="15.75" customHeight="1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</row>
    <row r="95" spans="1:16" ht="15.75" customHeight="1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</row>
    <row r="96" spans="1:16" ht="15.75" customHeight="1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</row>
    <row r="97" spans="1:16" ht="15.75" customHeight="1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</row>
    <row r="98" spans="1:16" ht="15.75" customHeight="1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</row>
    <row r="99" spans="1:16" ht="15.75" customHeight="1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</row>
    <row r="100" spans="1:16" ht="15.75" customHeight="1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</row>
    <row r="101" spans="1:16" ht="15.75" customHeight="1" x14ac:dyDescent="0.3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2"/>
      <c r="O101" s="2"/>
      <c r="P101" s="2"/>
    </row>
    <row r="102" spans="1:16" ht="15.75" customHeight="1" x14ac:dyDescent="0.3"/>
    <row r="103" spans="1:16" ht="15.75" customHeight="1" x14ac:dyDescent="0.3"/>
    <row r="104" spans="1:16" ht="15.75" customHeight="1" x14ac:dyDescent="0.3"/>
    <row r="105" spans="1:16" ht="15.75" customHeight="1" x14ac:dyDescent="0.3"/>
    <row r="106" spans="1:16" ht="15.75" customHeight="1" x14ac:dyDescent="0.3"/>
    <row r="107" spans="1:16" ht="15.75" customHeight="1" x14ac:dyDescent="0.3"/>
    <row r="108" spans="1:16" ht="15.75" customHeight="1" x14ac:dyDescent="0.3"/>
    <row r="109" spans="1:16" ht="15.75" customHeight="1" x14ac:dyDescent="0.3"/>
    <row r="110" spans="1:16" ht="15.75" customHeight="1" x14ac:dyDescent="0.3"/>
    <row r="111" spans="1:16" ht="15.75" customHeight="1" x14ac:dyDescent="0.3"/>
    <row r="112" spans="1:1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2">
    <mergeCell ref="F6:H6"/>
    <mergeCell ref="I6:I7"/>
    <mergeCell ref="J6:K6"/>
    <mergeCell ref="L6:M6"/>
    <mergeCell ref="A2:L2"/>
    <mergeCell ref="A4:N4"/>
    <mergeCell ref="A6:A7"/>
    <mergeCell ref="B6:B7"/>
    <mergeCell ref="C6:C7"/>
    <mergeCell ref="D6:D7"/>
    <mergeCell ref="E6:E7"/>
    <mergeCell ref="N6:N7"/>
  </mergeCells>
  <pageMargins left="0.70833333333333304" right="0.51180555555555496" top="0.74791666666666701" bottom="0.74791666666666701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2.6640625" customWidth="1"/>
    <col min="3" max="6" width="9.44140625" customWidth="1"/>
    <col min="7" max="7" width="11.33203125" customWidth="1"/>
    <col min="8" max="8" width="12.88671875" customWidth="1"/>
    <col min="9" max="9" width="13" customWidth="1"/>
    <col min="10" max="10" width="12.6640625" customWidth="1"/>
    <col min="11" max="11" width="12" customWidth="1"/>
    <col min="12" max="12" width="15.88671875" customWidth="1"/>
    <col min="13" max="13" width="11.44140625" customWidth="1"/>
    <col min="14" max="14" width="10.5546875" customWidth="1"/>
    <col min="15" max="16" width="8.88671875" customWidth="1"/>
  </cols>
  <sheetData>
    <row r="1" spans="1:16" ht="14.4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</row>
    <row r="2" spans="1:16" ht="18" x14ac:dyDescent="0.35">
      <c r="A2" s="323" t="s">
        <v>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"/>
      <c r="N2" s="2"/>
      <c r="O2" s="2"/>
      <c r="P2" s="2"/>
    </row>
    <row r="3" spans="1:16" ht="7.5" customHeight="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</row>
    <row r="4" spans="1:16" ht="18" x14ac:dyDescent="0.35">
      <c r="A4" s="324" t="s">
        <v>131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6"/>
      <c r="O4" s="2"/>
      <c r="P4" s="2"/>
    </row>
    <row r="5" spans="1:16" ht="7.5" customHeight="1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</row>
    <row r="6" spans="1:16" ht="30" customHeight="1" x14ac:dyDescent="0.3">
      <c r="A6" s="327" t="s">
        <v>85</v>
      </c>
      <c r="B6" s="328" t="s">
        <v>44</v>
      </c>
      <c r="C6" s="329" t="s">
        <v>48</v>
      </c>
      <c r="D6" s="331" t="s">
        <v>86</v>
      </c>
      <c r="E6" s="333" t="s">
        <v>87</v>
      </c>
      <c r="F6" s="318" t="s">
        <v>88</v>
      </c>
      <c r="G6" s="267"/>
      <c r="H6" s="267"/>
      <c r="I6" s="319" t="s">
        <v>89</v>
      </c>
      <c r="J6" s="320" t="s">
        <v>90</v>
      </c>
      <c r="K6" s="268"/>
      <c r="L6" s="321" t="s">
        <v>91</v>
      </c>
      <c r="M6" s="322"/>
      <c r="N6" s="279" t="s">
        <v>92</v>
      </c>
      <c r="O6" s="3"/>
      <c r="P6" s="3"/>
    </row>
    <row r="7" spans="1:16" ht="27.75" customHeight="1" x14ac:dyDescent="0.3">
      <c r="A7" s="283"/>
      <c r="B7" s="274"/>
      <c r="C7" s="330"/>
      <c r="D7" s="332"/>
      <c r="E7" s="293"/>
      <c r="F7" s="110" t="s">
        <v>93</v>
      </c>
      <c r="G7" s="111" t="s">
        <v>94</v>
      </c>
      <c r="H7" s="112" t="s">
        <v>95</v>
      </c>
      <c r="I7" s="274"/>
      <c r="J7" s="113" t="s">
        <v>96</v>
      </c>
      <c r="K7" s="114" t="s">
        <v>97</v>
      </c>
      <c r="L7" s="115" t="s">
        <v>98</v>
      </c>
      <c r="M7" s="116" t="s">
        <v>99</v>
      </c>
      <c r="N7" s="334"/>
      <c r="O7" s="3"/>
      <c r="P7" s="3"/>
    </row>
    <row r="8" spans="1:16" ht="30" customHeight="1" x14ac:dyDescent="0.3">
      <c r="A8" s="117">
        <v>1</v>
      </c>
      <c r="B8" s="118" t="s">
        <v>132</v>
      </c>
      <c r="C8" s="119">
        <v>8</v>
      </c>
      <c r="D8" s="120">
        <f>COUNTA(C28:C92)</f>
        <v>36</v>
      </c>
      <c r="E8" s="215">
        <f>COUNTA(C28:C92)</f>
        <v>36</v>
      </c>
      <c r="F8" s="122">
        <f>MIN(C28:C91)</f>
        <v>41.564999999999998</v>
      </c>
      <c r="G8" s="123">
        <f>AVERAGE(C28:C94)</f>
        <v>42.263361111111102</v>
      </c>
      <c r="H8" s="124">
        <f t="shared" ref="H8:H21" si="0">G8-F8</f>
        <v>0.69836111111110455</v>
      </c>
      <c r="I8" s="125">
        <v>1.8171296296296297E-2</v>
      </c>
      <c r="J8" s="126">
        <f t="shared" ref="J8:K8" si="1">I8</f>
        <v>1.8171296296296297E-2</v>
      </c>
      <c r="K8" s="127">
        <f t="shared" si="1"/>
        <v>1.8171296296296297E-2</v>
      </c>
      <c r="L8" s="128">
        <v>140.267</v>
      </c>
      <c r="M8" s="129">
        <v>93.674000000000007</v>
      </c>
      <c r="N8" s="130" t="s">
        <v>100</v>
      </c>
      <c r="O8" s="131" t="s">
        <v>99</v>
      </c>
      <c r="P8" s="4"/>
    </row>
    <row r="9" spans="1:16" ht="30" customHeight="1" x14ac:dyDescent="0.3">
      <c r="A9" s="132">
        <v>2</v>
      </c>
      <c r="B9" s="133" t="s">
        <v>80</v>
      </c>
      <c r="C9" s="134">
        <v>13</v>
      </c>
      <c r="D9" s="135">
        <f>COUNTA(D28:D92)+D8+1</f>
        <v>58</v>
      </c>
      <c r="E9" s="218">
        <f>COUNTA(D28:D92)+1</f>
        <v>22</v>
      </c>
      <c r="F9" s="137">
        <f>MIN(D28:D91)</f>
        <v>42.109000000000002</v>
      </c>
      <c r="G9" s="138">
        <f>AVERAGE(D28:D93)</f>
        <v>42.628142857142855</v>
      </c>
      <c r="H9" s="139">
        <f t="shared" si="0"/>
        <v>0.51914285714285313</v>
      </c>
      <c r="I9" s="140">
        <v>3.0162037037037036E-2</v>
      </c>
      <c r="J9" s="141">
        <f t="shared" ref="J9:J21" si="2">I9-I8</f>
        <v>1.1990740740740739E-2</v>
      </c>
      <c r="K9" s="142">
        <f t="shared" ref="K9:K10" si="3">J9</f>
        <v>1.1990740740740739E-2</v>
      </c>
      <c r="L9" s="143">
        <v>140.63499999999999</v>
      </c>
      <c r="M9" s="144">
        <v>93.656999999999996</v>
      </c>
      <c r="N9" s="245" t="s">
        <v>106</v>
      </c>
      <c r="O9" s="131" t="s">
        <v>133</v>
      </c>
      <c r="P9" s="4"/>
    </row>
    <row r="10" spans="1:16" ht="30" customHeight="1" x14ac:dyDescent="0.3">
      <c r="A10" s="132">
        <v>3</v>
      </c>
      <c r="B10" s="147" t="s">
        <v>79</v>
      </c>
      <c r="C10" s="148">
        <v>7</v>
      </c>
      <c r="D10" s="135">
        <f>COUNTA(E28:E92)+D9+1</f>
        <v>82</v>
      </c>
      <c r="E10" s="218">
        <f>COUNTA(E28:E92)+1</f>
        <v>24</v>
      </c>
      <c r="F10" s="149">
        <f>MIN(E28:E93)</f>
        <v>41.954000000000001</v>
      </c>
      <c r="G10" s="138">
        <f>AVERAGE(E28:E94)</f>
        <v>42.263956521739125</v>
      </c>
      <c r="H10" s="139">
        <f t="shared" si="0"/>
        <v>0.30995652173912447</v>
      </c>
      <c r="I10" s="140">
        <v>4.3032407407407408E-2</v>
      </c>
      <c r="J10" s="141">
        <f t="shared" si="2"/>
        <v>1.2870370370370372E-2</v>
      </c>
      <c r="K10" s="142">
        <f t="shared" si="3"/>
        <v>1.2870370370370372E-2</v>
      </c>
      <c r="L10" s="143">
        <v>140.791</v>
      </c>
      <c r="M10" s="144">
        <v>93.927000000000007</v>
      </c>
      <c r="N10" s="145"/>
      <c r="O10" s="146"/>
      <c r="P10" s="4"/>
    </row>
    <row r="11" spans="1:16" ht="30" customHeight="1" x14ac:dyDescent="0.3">
      <c r="A11" s="132">
        <v>4</v>
      </c>
      <c r="B11" s="147" t="s">
        <v>132</v>
      </c>
      <c r="C11" s="134">
        <v>2</v>
      </c>
      <c r="D11" s="135">
        <f>COUNTA(F28:F92)+D10+1</f>
        <v>143</v>
      </c>
      <c r="E11" s="218">
        <f>COUNTA(F28:F92)+1</f>
        <v>61</v>
      </c>
      <c r="F11" s="164">
        <f>MIN(F28:F93)</f>
        <v>41.488</v>
      </c>
      <c r="G11" s="151">
        <f>AVERAGE(F28:F93)</f>
        <v>41.881116666666664</v>
      </c>
      <c r="H11" s="139">
        <f t="shared" si="0"/>
        <v>0.39311666666666412</v>
      </c>
      <c r="I11" s="140">
        <v>7.3738425925925929E-2</v>
      </c>
      <c r="J11" s="141">
        <f t="shared" si="2"/>
        <v>3.0706018518518521E-2</v>
      </c>
      <c r="K11" s="142">
        <f t="shared" ref="K11:K15" si="4">J11+K8</f>
        <v>4.8877314814814818E-2</v>
      </c>
      <c r="L11" s="143">
        <v>138.36000000000001</v>
      </c>
      <c r="M11" s="144">
        <v>92.177999999999997</v>
      </c>
      <c r="N11" s="145"/>
      <c r="O11" s="146"/>
      <c r="P11" s="4"/>
    </row>
    <row r="12" spans="1:16" ht="30" customHeight="1" x14ac:dyDescent="0.3">
      <c r="A12" s="132">
        <v>5</v>
      </c>
      <c r="B12" s="147" t="s">
        <v>80</v>
      </c>
      <c r="C12" s="134">
        <v>5</v>
      </c>
      <c r="D12" s="135">
        <f>COUNTA(G28:G92)+D11+1</f>
        <v>166</v>
      </c>
      <c r="E12" s="218">
        <f>COUNTA(G28:G92)+1</f>
        <v>23</v>
      </c>
      <c r="F12" s="219">
        <f>MIN(G28:G93)</f>
        <v>42.558</v>
      </c>
      <c r="G12" s="151">
        <f>AVERAGE(G28:G893)</f>
        <v>43.271181818181816</v>
      </c>
      <c r="H12" s="139">
        <f t="shared" si="0"/>
        <v>0.71318181818181614</v>
      </c>
      <c r="I12" s="140">
        <v>8.637731481481481E-2</v>
      </c>
      <c r="J12" s="141">
        <f t="shared" si="2"/>
        <v>1.263888888888888E-2</v>
      </c>
      <c r="K12" s="142">
        <f t="shared" si="4"/>
        <v>2.4629629629629619E-2</v>
      </c>
      <c r="L12" s="143">
        <v>137.18100000000001</v>
      </c>
      <c r="M12" s="246">
        <v>89.644999999999996</v>
      </c>
      <c r="N12" s="145"/>
      <c r="O12" s="146"/>
      <c r="P12" s="4"/>
    </row>
    <row r="13" spans="1:16" ht="30" customHeight="1" x14ac:dyDescent="0.3">
      <c r="A13" s="132">
        <v>6</v>
      </c>
      <c r="B13" s="147" t="s">
        <v>79</v>
      </c>
      <c r="C13" s="134">
        <v>8</v>
      </c>
      <c r="D13" s="135">
        <f>COUNTA(H28:H92)+D12+1</f>
        <v>225</v>
      </c>
      <c r="E13" s="218">
        <f>COUNTA(H28:H92)+1</f>
        <v>59</v>
      </c>
      <c r="F13" s="150">
        <f>MIN(H28:H93)</f>
        <v>41.854999999999997</v>
      </c>
      <c r="G13" s="151">
        <f>AVERAGE(H31:H93,H28:H29)</f>
        <v>42.303947368421049</v>
      </c>
      <c r="H13" s="139">
        <f t="shared" si="0"/>
        <v>0.44894736842105232</v>
      </c>
      <c r="I13" s="140">
        <v>0.11646990740740741</v>
      </c>
      <c r="J13" s="141">
        <f t="shared" si="2"/>
        <v>3.0092592592592601E-2</v>
      </c>
      <c r="K13" s="142">
        <f t="shared" si="4"/>
        <v>4.2962962962962974E-2</v>
      </c>
      <c r="L13" s="143">
        <v>137.041</v>
      </c>
      <c r="M13" s="144">
        <v>91.337000000000003</v>
      </c>
      <c r="N13" s="145"/>
      <c r="O13" s="146"/>
      <c r="P13" s="4"/>
    </row>
    <row r="14" spans="1:16" ht="30" customHeight="1" x14ac:dyDescent="0.3">
      <c r="A14" s="132">
        <v>7</v>
      </c>
      <c r="B14" s="147" t="s">
        <v>132</v>
      </c>
      <c r="C14" s="134">
        <v>3</v>
      </c>
      <c r="D14" s="135">
        <f>COUNTA(I28:I92)+D13+1</f>
        <v>263</v>
      </c>
      <c r="E14" s="218">
        <f>COUNTA(I28:I92)+1</f>
        <v>38</v>
      </c>
      <c r="F14" s="221">
        <f>MIN(I28:I93)</f>
        <v>41.610999999999997</v>
      </c>
      <c r="G14" s="138">
        <f>AVERAGE(I28:I93)</f>
        <v>43.375756756756751</v>
      </c>
      <c r="H14" s="139">
        <f t="shared" si="0"/>
        <v>1.7647567567567535</v>
      </c>
      <c r="I14" s="140">
        <v>0.13680555555555557</v>
      </c>
      <c r="J14" s="141">
        <f t="shared" si="2"/>
        <v>2.0335648148148158E-2</v>
      </c>
      <c r="K14" s="142">
        <f t="shared" si="4"/>
        <v>6.9212962962962976E-2</v>
      </c>
      <c r="L14" s="143">
        <v>151.86600000000001</v>
      </c>
      <c r="M14" s="144">
        <v>91.147000000000006</v>
      </c>
      <c r="N14" s="145"/>
      <c r="O14" s="146"/>
      <c r="P14" s="4"/>
    </row>
    <row r="15" spans="1:16" ht="30" customHeight="1" x14ac:dyDescent="0.3">
      <c r="A15" s="154">
        <v>8</v>
      </c>
      <c r="B15" s="147" t="s">
        <v>80</v>
      </c>
      <c r="C15" s="134">
        <v>2</v>
      </c>
      <c r="D15" s="135">
        <f>COUNTA(J28:J93)+D14+1</f>
        <v>280</v>
      </c>
      <c r="E15" s="220">
        <f>COUNTA(J28:J93)+1</f>
        <v>17</v>
      </c>
      <c r="F15" s="219">
        <f>MIN(J28:J93)</f>
        <v>56.984000000000002</v>
      </c>
      <c r="G15" s="151">
        <f>AVERAGE(J28:J93)</f>
        <v>58.375937499999999</v>
      </c>
      <c r="H15" s="139">
        <f t="shared" si="0"/>
        <v>1.3919374999999974</v>
      </c>
      <c r="I15" s="156">
        <v>0.14939814814814814</v>
      </c>
      <c r="J15" s="157">
        <f t="shared" si="2"/>
        <v>1.2592592592592572E-2</v>
      </c>
      <c r="K15" s="142">
        <f t="shared" si="4"/>
        <v>3.7222222222222191E-2</v>
      </c>
      <c r="L15" s="158">
        <v>154.47499999999999</v>
      </c>
      <c r="M15" s="161">
        <v>91.721000000000004</v>
      </c>
      <c r="N15" s="160"/>
      <c r="O15" s="146"/>
      <c r="P15" s="4"/>
    </row>
    <row r="16" spans="1:16" ht="30" customHeight="1" x14ac:dyDescent="0.3">
      <c r="A16" s="154">
        <v>9</v>
      </c>
      <c r="B16" s="147" t="s">
        <v>132</v>
      </c>
      <c r="C16" s="134">
        <v>1</v>
      </c>
      <c r="D16" s="135">
        <f>COUNTA(K28:K92)+D15+1</f>
        <v>331</v>
      </c>
      <c r="E16" s="220">
        <f>COUNTA(K28:K92)+1</f>
        <v>51</v>
      </c>
      <c r="F16" s="153">
        <f>MIN(K28:K93)</f>
        <v>41.906999999999996</v>
      </c>
      <c r="G16" s="138">
        <f>AVERAGE(K28:K93)</f>
        <v>50.48706</v>
      </c>
      <c r="H16" s="139">
        <f t="shared" si="0"/>
        <v>8.5800600000000031</v>
      </c>
      <c r="I16" s="156">
        <v>0.18020833333333333</v>
      </c>
      <c r="J16" s="157">
        <f t="shared" si="2"/>
        <v>3.081018518518519E-2</v>
      </c>
      <c r="K16" s="142">
        <f>J16+K14</f>
        <v>0.10002314814814817</v>
      </c>
      <c r="L16" s="158">
        <v>140.98699999999999</v>
      </c>
      <c r="M16" s="161">
        <v>94.224999999999994</v>
      </c>
      <c r="N16" s="160"/>
      <c r="O16" s="146"/>
      <c r="P16" s="4"/>
    </row>
    <row r="17" spans="1:16" ht="30" customHeight="1" x14ac:dyDescent="0.3">
      <c r="A17" s="154">
        <v>10</v>
      </c>
      <c r="B17" s="133" t="s">
        <v>79</v>
      </c>
      <c r="C17" s="134">
        <v>33</v>
      </c>
      <c r="D17" s="135">
        <f>COUNTA(L28:L92)+D16+1</f>
        <v>367</v>
      </c>
      <c r="E17" s="220">
        <f>COUNTA(L28:L92)+1</f>
        <v>36</v>
      </c>
      <c r="F17" s="149">
        <f>MIN(L28:L93)</f>
        <v>42.048000000000002</v>
      </c>
      <c r="G17" s="138">
        <f>AVERAGE(L28:L93)</f>
        <v>42.695114285714283</v>
      </c>
      <c r="H17" s="139">
        <f t="shared" si="0"/>
        <v>0.64711428571428087</v>
      </c>
      <c r="I17" s="156">
        <v>0.19914351851851853</v>
      </c>
      <c r="J17" s="157">
        <f t="shared" si="2"/>
        <v>1.8935185185185194E-2</v>
      </c>
      <c r="K17" s="142">
        <f>J17+K13</f>
        <v>6.1898148148148167E-2</v>
      </c>
      <c r="L17" s="158">
        <v>139.64599999999999</v>
      </c>
      <c r="M17" s="161">
        <v>92.278999999999996</v>
      </c>
      <c r="N17" s="160"/>
      <c r="O17" s="146"/>
      <c r="P17" s="4"/>
    </row>
    <row r="18" spans="1:16" ht="30" customHeight="1" x14ac:dyDescent="0.3">
      <c r="A18" s="154">
        <v>11</v>
      </c>
      <c r="B18" s="133" t="s">
        <v>80</v>
      </c>
      <c r="C18" s="134">
        <v>3</v>
      </c>
      <c r="D18" s="135">
        <f>COUNTA(M28:M92)+D17+1</f>
        <v>427</v>
      </c>
      <c r="E18" s="220">
        <f>COUNTA(M28:M92)+1</f>
        <v>60</v>
      </c>
      <c r="F18" s="150">
        <f>MIN(M28:M93)</f>
        <v>41.868000000000002</v>
      </c>
      <c r="G18" s="151">
        <f>AVERAGE(M28:M93)</f>
        <v>42.700576271186428</v>
      </c>
      <c r="H18" s="139">
        <f t="shared" si="0"/>
        <v>0.83257627118642574</v>
      </c>
      <c r="I18" s="156">
        <v>0.22990740740740739</v>
      </c>
      <c r="J18" s="157">
        <f t="shared" si="2"/>
        <v>3.0763888888888868E-2</v>
      </c>
      <c r="K18" s="142">
        <f>J18+K15</f>
        <v>6.7986111111111053E-2</v>
      </c>
      <c r="L18" s="158">
        <v>139.16</v>
      </c>
      <c r="M18" s="161">
        <v>92.884</v>
      </c>
      <c r="N18" s="160"/>
      <c r="O18" s="146"/>
      <c r="P18" s="4"/>
    </row>
    <row r="19" spans="1:16" ht="30" customHeight="1" x14ac:dyDescent="0.3">
      <c r="A19" s="154">
        <v>12</v>
      </c>
      <c r="B19" s="133" t="s">
        <v>79</v>
      </c>
      <c r="C19" s="134">
        <v>69</v>
      </c>
      <c r="D19" s="135">
        <f>COUNTA(N28:N92)+D18+1</f>
        <v>487</v>
      </c>
      <c r="E19" s="220">
        <f>COUNTA(N28:N92)+1</f>
        <v>60</v>
      </c>
      <c r="F19" s="219">
        <f>MIN(N28:N93)</f>
        <v>42.066000000000003</v>
      </c>
      <c r="G19" s="151">
        <f>AVERAGE(N28:N85)</f>
        <v>42.644827586206915</v>
      </c>
      <c r="H19" s="139">
        <f t="shared" si="0"/>
        <v>0.57882758620691277</v>
      </c>
      <c r="I19" s="253">
        <v>0.26070601851851855</v>
      </c>
      <c r="J19" s="157">
        <f t="shared" si="2"/>
        <v>3.0798611111111152E-2</v>
      </c>
      <c r="K19" s="247">
        <f t="shared" ref="K19:K20" si="5">J19+K17</f>
        <v>9.2696759259259326E-2</v>
      </c>
      <c r="L19" s="158">
        <v>139.79300000000001</v>
      </c>
      <c r="M19" s="161">
        <v>93.378</v>
      </c>
      <c r="N19" s="160"/>
      <c r="O19" s="146"/>
      <c r="P19" s="4"/>
    </row>
    <row r="20" spans="1:16" ht="30" customHeight="1" x14ac:dyDescent="0.3">
      <c r="A20" s="154">
        <v>13</v>
      </c>
      <c r="B20" s="133" t="s">
        <v>80</v>
      </c>
      <c r="C20" s="163">
        <v>13</v>
      </c>
      <c r="D20" s="135">
        <f>COUNTA(O28:O92)+D19+1</f>
        <v>512</v>
      </c>
      <c r="E20" s="220">
        <f>COUNTA(O28:O92)+1</f>
        <v>25</v>
      </c>
      <c r="F20" s="221">
        <f>MIN(O28:O93)</f>
        <v>42.176000000000002</v>
      </c>
      <c r="G20" s="138">
        <f>AVERAGE(O28:O93)</f>
        <v>42.785125000000001</v>
      </c>
      <c r="H20" s="139">
        <f t="shared" si="0"/>
        <v>0.60912499999999881</v>
      </c>
      <c r="I20" s="156">
        <v>0.2741898148148148</v>
      </c>
      <c r="J20" s="157">
        <f t="shared" si="2"/>
        <v>1.3483796296296258E-2</v>
      </c>
      <c r="K20" s="254">
        <f t="shared" si="5"/>
        <v>8.146990740740731E-2</v>
      </c>
      <c r="L20" s="158">
        <v>138.095</v>
      </c>
      <c r="M20" s="161">
        <v>92.674999999999997</v>
      </c>
      <c r="N20" s="160"/>
      <c r="O20" s="146"/>
      <c r="P20" s="4"/>
    </row>
    <row r="21" spans="1:16" ht="30" customHeight="1" x14ac:dyDescent="0.3">
      <c r="A21" s="166" t="s">
        <v>101</v>
      </c>
      <c r="B21" s="255" t="s">
        <v>132</v>
      </c>
      <c r="C21" s="168">
        <v>2</v>
      </c>
      <c r="D21" s="169">
        <f>COUNTA(P28:P92)+D20+1</f>
        <v>548</v>
      </c>
      <c r="E21" s="223">
        <f>COUNTA(P28:P92)+1</f>
        <v>36</v>
      </c>
      <c r="F21" s="219">
        <f>MIN(P28:P93)</f>
        <v>41.502000000000002</v>
      </c>
      <c r="G21" s="224">
        <f>AVERAGE(P28:P93)</f>
        <v>41.773114285714286</v>
      </c>
      <c r="H21" s="173">
        <f t="shared" si="0"/>
        <v>0.2711142857142832</v>
      </c>
      <c r="I21" s="174" t="str">
        <f>'Загальні результати'!H6</f>
        <v>7:00:37</v>
      </c>
      <c r="J21" s="175">
        <f t="shared" si="2"/>
        <v>1.7905092592592597E-2</v>
      </c>
      <c r="K21" s="176">
        <f>J21+K16</f>
        <v>0.11792824074074076</v>
      </c>
      <c r="L21" s="177"/>
      <c r="M21" s="178"/>
      <c r="N21" s="256" t="s">
        <v>134</v>
      </c>
      <c r="O21" s="131" t="s">
        <v>135</v>
      </c>
      <c r="P21" s="4"/>
    </row>
    <row r="22" spans="1:16" ht="30" customHeight="1" x14ac:dyDescent="0.3">
      <c r="A22" s="180"/>
      <c r="B22" s="181"/>
      <c r="C22" s="257"/>
      <c r="D22" s="180"/>
      <c r="E22" s="180"/>
      <c r="F22" s="153">
        <f>AVERAGE(F8,F11,F14,F16,F21)</f>
        <v>41.614599999999996</v>
      </c>
      <c r="G22" s="182">
        <f>AVERAGE(C28:C92,F28:F92,I28:I92,K28:K92,P28:P92)</f>
        <v>44.154417431192662</v>
      </c>
      <c r="H22" s="183">
        <f>AVERAGE(H8,H11,H14,H16,H21)</f>
        <v>2.3414817640497616</v>
      </c>
      <c r="I22" s="184" t="s">
        <v>136</v>
      </c>
      <c r="J22" s="180"/>
      <c r="K22" s="185" t="s">
        <v>103</v>
      </c>
      <c r="L22" s="186">
        <f>AVERAGE(L8:L20)</f>
        <v>141.40746153846155</v>
      </c>
      <c r="M22" s="187">
        <f>AVERAGE(M12+10,M8:M11,M13:M20)-90</f>
        <v>3.2866923076922916</v>
      </c>
      <c r="N22" s="181" t="s">
        <v>104</v>
      </c>
      <c r="O22" s="4"/>
      <c r="P22" s="4"/>
    </row>
    <row r="23" spans="1:16" ht="27.75" customHeight="1" x14ac:dyDescent="0.3">
      <c r="A23" s="188"/>
      <c r="B23" s="189"/>
      <c r="C23" s="188"/>
      <c r="D23" s="190"/>
      <c r="E23" s="190"/>
      <c r="F23" s="221">
        <f>AVERAGE(F9,F12,F15,F18,F20)</f>
        <v>45.138999999999996</v>
      </c>
      <c r="G23" s="248">
        <f>AVERAGE(D28:D93,G28:G93,J28:J93,M44:M93,O28:O42)</f>
        <v>44.930777777777791</v>
      </c>
      <c r="H23" s="249">
        <f>AVERAGE(H9,H12,H15,H18,H20)</f>
        <v>0.81319268930221822</v>
      </c>
      <c r="I23" s="250" t="s">
        <v>137</v>
      </c>
      <c r="J23" s="190"/>
      <c r="K23" s="190"/>
      <c r="L23" s="193"/>
      <c r="M23" s="193"/>
      <c r="N23" s="2"/>
      <c r="O23" s="2"/>
      <c r="P23" s="2"/>
    </row>
    <row r="24" spans="1:16" ht="27.75" customHeight="1" x14ac:dyDescent="0.3">
      <c r="A24" s="188"/>
      <c r="B24" s="189"/>
      <c r="C24" s="188"/>
      <c r="D24" s="190"/>
      <c r="E24" s="190"/>
      <c r="F24" s="191">
        <f>AVERAGE(F10,F13,F17,F19)</f>
        <v>41.98075</v>
      </c>
      <c r="G24" s="172">
        <f>AVERAGE(E28:E92,H31:H92,H28:H29,L28:L92,N28:N85)</f>
        <v>42.492052023121374</v>
      </c>
      <c r="H24" s="173">
        <f>AVERAGE(H10,H13,H17,H19)</f>
        <v>0.49621144052034261</v>
      </c>
      <c r="I24" s="192" t="s">
        <v>138</v>
      </c>
      <c r="J24" s="190" t="s">
        <v>66</v>
      </c>
      <c r="K24" s="190"/>
      <c r="L24" s="193"/>
      <c r="M24" s="193"/>
      <c r="N24" s="2"/>
      <c r="O24" s="2"/>
      <c r="P24" s="2"/>
    </row>
    <row r="25" spans="1:16" ht="30" customHeight="1" x14ac:dyDescent="0.3">
      <c r="A25" s="188"/>
      <c r="B25" s="189"/>
      <c r="C25" s="188"/>
      <c r="D25" s="190"/>
      <c r="E25" s="190"/>
      <c r="F25" s="194">
        <f>AVERAGE(F8:F21)</f>
        <v>42.977928571428563</v>
      </c>
      <c r="G25" s="195">
        <f>AVERAGE(C31:P85,E86:M88,C28:G30,I28:P30,H28:H29)</f>
        <v>43.722583489681057</v>
      </c>
      <c r="H25" s="196">
        <f>AVERAGE(H8:H21)</f>
        <v>1.2684441449172337</v>
      </c>
      <c r="I25" s="190"/>
      <c r="J25" s="190"/>
      <c r="K25" s="190"/>
      <c r="L25" s="188"/>
      <c r="M25" s="188"/>
      <c r="N25" s="2"/>
      <c r="O25" s="2"/>
      <c r="P25" s="2"/>
    </row>
    <row r="26" spans="1:16" ht="15.75" customHeight="1" x14ac:dyDescent="0.3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2"/>
      <c r="N26" s="2"/>
      <c r="O26" s="2"/>
      <c r="P26" s="2"/>
    </row>
    <row r="27" spans="1:16" ht="15.75" customHeight="1" x14ac:dyDescent="0.3">
      <c r="A27" s="2"/>
      <c r="B27" s="2"/>
      <c r="C27" s="197" t="str">
        <f>B8</f>
        <v>Шендрік Влад</v>
      </c>
      <c r="D27" s="197" t="str">
        <f>B9</f>
        <v>Оліфіренко Данііл</v>
      </c>
      <c r="E27" s="197" t="str">
        <f>B10</f>
        <v>Мартолог Кірілл</v>
      </c>
      <c r="F27" s="197" t="str">
        <f>B11</f>
        <v>Шендрік Влад</v>
      </c>
      <c r="G27" s="197" t="str">
        <f>B12</f>
        <v>Оліфіренко Данііл</v>
      </c>
      <c r="H27" s="197" t="str">
        <f>B13</f>
        <v>Мартолог Кірілл</v>
      </c>
      <c r="I27" s="197" t="str">
        <f>B14</f>
        <v>Шендрік Влад</v>
      </c>
      <c r="J27" s="197" t="str">
        <f>B15</f>
        <v>Оліфіренко Данііл</v>
      </c>
      <c r="K27" s="197" t="str">
        <f>B16</f>
        <v>Шендрік Влад</v>
      </c>
      <c r="L27" s="197" t="str">
        <f>B17</f>
        <v>Мартолог Кірілл</v>
      </c>
      <c r="M27" s="197" t="str">
        <f>B18</f>
        <v>Оліфіренко Данііл</v>
      </c>
      <c r="N27" s="197" t="str">
        <f>B19</f>
        <v>Мартолог Кірілл</v>
      </c>
      <c r="O27" s="197" t="str">
        <f>B20</f>
        <v>Оліфіренко Данііл</v>
      </c>
      <c r="P27" s="197" t="str">
        <f>B21</f>
        <v>Шендрік Влад</v>
      </c>
    </row>
    <row r="28" spans="1:16" ht="15.75" customHeight="1" x14ac:dyDescent="0.3">
      <c r="A28" s="2"/>
      <c r="B28" s="2">
        <v>1</v>
      </c>
      <c r="C28" s="198">
        <v>44.261000000000003</v>
      </c>
      <c r="D28" s="199">
        <v>43.475999999999999</v>
      </c>
      <c r="E28" s="199">
        <v>43.478000000000002</v>
      </c>
      <c r="F28" s="199">
        <v>43.226999999999997</v>
      </c>
      <c r="G28" s="199">
        <v>44.448999999999998</v>
      </c>
      <c r="H28" s="199">
        <v>43.689</v>
      </c>
      <c r="I28" s="199">
        <v>42.68</v>
      </c>
      <c r="J28" s="199">
        <v>60.22</v>
      </c>
      <c r="K28" s="199">
        <v>57.914000000000001</v>
      </c>
      <c r="L28" s="199">
        <v>44.655000000000001</v>
      </c>
      <c r="M28" s="199">
        <v>45.167999999999999</v>
      </c>
      <c r="N28" s="199">
        <v>44.375</v>
      </c>
      <c r="O28" s="199">
        <v>44.031999999999996</v>
      </c>
      <c r="P28" s="200">
        <v>42.929000000000002</v>
      </c>
    </row>
    <row r="29" spans="1:16" ht="15.75" customHeight="1" x14ac:dyDescent="0.3">
      <c r="A29" s="2"/>
      <c r="B29" s="2">
        <v>2</v>
      </c>
      <c r="C29" s="201">
        <v>42.713999999999999</v>
      </c>
      <c r="D29" s="202">
        <v>43.704999999999998</v>
      </c>
      <c r="E29" s="202">
        <v>42.338999999999999</v>
      </c>
      <c r="F29" s="202">
        <v>41.963000000000001</v>
      </c>
      <c r="G29" s="202">
        <v>43.613</v>
      </c>
      <c r="H29" s="202">
        <v>42.470999999999997</v>
      </c>
      <c r="I29" s="202">
        <v>42.280999999999999</v>
      </c>
      <c r="J29" s="202">
        <v>58.841000000000001</v>
      </c>
      <c r="K29" s="202">
        <v>56.805999999999997</v>
      </c>
      <c r="L29" s="202">
        <v>45.755000000000003</v>
      </c>
      <c r="M29" s="203">
        <v>42.970999999999997</v>
      </c>
      <c r="N29" s="203">
        <v>42.716000000000001</v>
      </c>
      <c r="O29" s="202">
        <v>43.145000000000003</v>
      </c>
      <c r="P29" s="204">
        <v>41.933999999999997</v>
      </c>
    </row>
    <row r="30" spans="1:16" ht="15.75" customHeight="1" x14ac:dyDescent="0.3">
      <c r="A30" s="2"/>
      <c r="B30" s="2">
        <v>3</v>
      </c>
      <c r="C30" s="201">
        <v>42.19</v>
      </c>
      <c r="D30" s="202">
        <v>42.584000000000003</v>
      </c>
      <c r="E30" s="202">
        <v>42.203000000000003</v>
      </c>
      <c r="F30" s="202">
        <v>42.136000000000003</v>
      </c>
      <c r="G30" s="202">
        <v>43.235999999999997</v>
      </c>
      <c r="H30" s="205">
        <v>53.103000000000002</v>
      </c>
      <c r="I30" s="202">
        <v>42.085000000000001</v>
      </c>
      <c r="J30" s="202">
        <v>61.146999999999998</v>
      </c>
      <c r="K30" s="202">
        <v>56.387999999999998</v>
      </c>
      <c r="L30" s="202">
        <v>42.546999999999997</v>
      </c>
      <c r="M30" s="203">
        <v>42.924999999999997</v>
      </c>
      <c r="N30" s="203">
        <v>42.616999999999997</v>
      </c>
      <c r="O30" s="202">
        <v>42.789000000000001</v>
      </c>
      <c r="P30" s="204">
        <v>41.81</v>
      </c>
    </row>
    <row r="31" spans="1:16" ht="15.75" customHeight="1" x14ac:dyDescent="0.3">
      <c r="A31" s="2"/>
      <c r="B31" s="2">
        <v>4</v>
      </c>
      <c r="C31" s="201">
        <v>42.088000000000001</v>
      </c>
      <c r="D31" s="202">
        <v>42.582000000000001</v>
      </c>
      <c r="E31" s="202">
        <v>42.271000000000001</v>
      </c>
      <c r="F31" s="202">
        <v>41.929000000000002</v>
      </c>
      <c r="G31" s="202">
        <v>43.122999999999998</v>
      </c>
      <c r="H31" s="202">
        <v>42.783000000000001</v>
      </c>
      <c r="I31" s="202">
        <v>42.024999999999999</v>
      </c>
      <c r="J31" s="202">
        <v>58.677999999999997</v>
      </c>
      <c r="K31" s="202">
        <v>57.35</v>
      </c>
      <c r="L31" s="202">
        <v>42.292000000000002</v>
      </c>
      <c r="M31" s="203">
        <v>44.046999999999997</v>
      </c>
      <c r="N31" s="203">
        <v>42.762999999999998</v>
      </c>
      <c r="O31" s="202">
        <v>43.295999999999999</v>
      </c>
      <c r="P31" s="204">
        <v>41.533999999999999</v>
      </c>
    </row>
    <row r="32" spans="1:16" ht="15.75" customHeight="1" x14ac:dyDescent="0.3">
      <c r="A32" s="2"/>
      <c r="B32" s="2">
        <v>5</v>
      </c>
      <c r="C32" s="201">
        <v>42.061</v>
      </c>
      <c r="D32" s="202">
        <v>42.789000000000001</v>
      </c>
      <c r="E32" s="202">
        <v>42.250999999999998</v>
      </c>
      <c r="F32" s="202">
        <v>41.948999999999998</v>
      </c>
      <c r="G32" s="202">
        <v>42.968000000000004</v>
      </c>
      <c r="H32" s="202">
        <v>42.27</v>
      </c>
      <c r="I32" s="202">
        <v>42.210999999999999</v>
      </c>
      <c r="J32" s="202">
        <v>58.512999999999998</v>
      </c>
      <c r="K32" s="202">
        <v>56.668999999999997</v>
      </c>
      <c r="L32" s="202">
        <v>42.250999999999998</v>
      </c>
      <c r="M32" s="202">
        <v>43.433999999999997</v>
      </c>
      <c r="N32" s="202">
        <v>42.375</v>
      </c>
      <c r="O32" s="202">
        <v>43.926000000000002</v>
      </c>
      <c r="P32" s="204">
        <v>41.585999999999999</v>
      </c>
    </row>
    <row r="33" spans="1:16" ht="15.75" customHeight="1" x14ac:dyDescent="0.3">
      <c r="A33" s="2"/>
      <c r="B33" s="2">
        <v>6</v>
      </c>
      <c r="C33" s="201">
        <v>42.323999999999998</v>
      </c>
      <c r="D33" s="202">
        <v>42.954000000000001</v>
      </c>
      <c r="E33" s="202">
        <v>42.911000000000001</v>
      </c>
      <c r="F33" s="202">
        <v>41.866</v>
      </c>
      <c r="G33" s="202">
        <v>42.938000000000002</v>
      </c>
      <c r="H33" s="202">
        <v>42.406999999999996</v>
      </c>
      <c r="I33" s="202">
        <v>41.863</v>
      </c>
      <c r="J33" s="202">
        <v>59.904000000000003</v>
      </c>
      <c r="K33" s="202">
        <v>56.137999999999998</v>
      </c>
      <c r="L33" s="202">
        <v>43.593000000000004</v>
      </c>
      <c r="M33" s="202">
        <v>42.360999999999997</v>
      </c>
      <c r="N33" s="202">
        <v>42.543999999999997</v>
      </c>
      <c r="O33" s="202">
        <v>43.469000000000001</v>
      </c>
      <c r="P33" s="206">
        <v>41.636000000000003</v>
      </c>
    </row>
    <row r="34" spans="1:16" ht="15.75" customHeight="1" x14ac:dyDescent="0.3">
      <c r="A34" s="2"/>
      <c r="B34" s="2">
        <v>7</v>
      </c>
      <c r="C34" s="201">
        <v>43.933</v>
      </c>
      <c r="D34" s="202">
        <v>42.887</v>
      </c>
      <c r="E34" s="202">
        <v>42.054000000000002</v>
      </c>
      <c r="F34" s="202">
        <v>42.350999999999999</v>
      </c>
      <c r="G34" s="202">
        <v>42.610999999999997</v>
      </c>
      <c r="H34" s="202">
        <v>42.375</v>
      </c>
      <c r="I34" s="202">
        <v>41.831000000000003</v>
      </c>
      <c r="J34" s="202">
        <v>57.933</v>
      </c>
      <c r="K34" s="202">
        <v>55.978999999999999</v>
      </c>
      <c r="L34" s="202">
        <v>42.356000000000002</v>
      </c>
      <c r="M34" s="202">
        <v>42.53</v>
      </c>
      <c r="N34" s="202">
        <v>42.457999999999998</v>
      </c>
      <c r="O34" s="202">
        <v>43.56</v>
      </c>
      <c r="P34" s="204">
        <v>41.655999999999999</v>
      </c>
    </row>
    <row r="35" spans="1:16" ht="15.75" customHeight="1" x14ac:dyDescent="0.3">
      <c r="A35" s="2"/>
      <c r="B35" s="2">
        <v>8</v>
      </c>
      <c r="C35" s="201">
        <v>43.298000000000002</v>
      </c>
      <c r="D35" s="202">
        <v>42.524999999999999</v>
      </c>
      <c r="E35" s="202">
        <v>42.164000000000001</v>
      </c>
      <c r="F35" s="202">
        <v>43.406999999999996</v>
      </c>
      <c r="G35" s="202">
        <v>42.558</v>
      </c>
      <c r="H35" s="202">
        <v>42.298999999999999</v>
      </c>
      <c r="I35" s="202">
        <v>41.899000000000001</v>
      </c>
      <c r="J35" s="202">
        <v>57.801000000000002</v>
      </c>
      <c r="K35" s="202">
        <v>56.4</v>
      </c>
      <c r="L35" s="202">
        <v>42.613999999999997</v>
      </c>
      <c r="M35" s="202">
        <v>42.914000000000001</v>
      </c>
      <c r="N35" s="202">
        <v>42.658000000000001</v>
      </c>
      <c r="O35" s="202">
        <v>42.98</v>
      </c>
      <c r="P35" s="204">
        <v>41.83</v>
      </c>
    </row>
    <row r="36" spans="1:16" ht="15.75" customHeight="1" x14ac:dyDescent="0.3">
      <c r="A36" s="2"/>
      <c r="B36" s="2">
        <v>9</v>
      </c>
      <c r="C36" s="201">
        <v>42.613999999999997</v>
      </c>
      <c r="D36" s="202">
        <v>43.154000000000003</v>
      </c>
      <c r="E36" s="202">
        <v>42.351999999999997</v>
      </c>
      <c r="F36" s="202">
        <v>42.115000000000002</v>
      </c>
      <c r="G36" s="202">
        <v>43.212000000000003</v>
      </c>
      <c r="H36" s="202">
        <v>42.121000000000002</v>
      </c>
      <c r="I36" s="202">
        <v>41.871000000000002</v>
      </c>
      <c r="J36" s="202">
        <v>57.371000000000002</v>
      </c>
      <c r="K36" s="202">
        <v>54.825000000000003</v>
      </c>
      <c r="L36" s="202">
        <v>43.093000000000004</v>
      </c>
      <c r="M36" s="202">
        <v>42.600999999999999</v>
      </c>
      <c r="N36" s="202">
        <v>42.360999999999997</v>
      </c>
      <c r="O36" s="202">
        <v>42.645000000000003</v>
      </c>
      <c r="P36" s="204">
        <v>41.683999999999997</v>
      </c>
    </row>
    <row r="37" spans="1:16" ht="15.75" customHeight="1" x14ac:dyDescent="0.3">
      <c r="A37" s="2"/>
      <c r="B37" s="2">
        <v>10</v>
      </c>
      <c r="C37" s="201">
        <v>42.44</v>
      </c>
      <c r="D37" s="202">
        <v>42.487000000000002</v>
      </c>
      <c r="E37" s="202">
        <v>42.018000000000001</v>
      </c>
      <c r="F37" s="202">
        <v>41.697000000000003</v>
      </c>
      <c r="G37" s="202">
        <v>43.889000000000003</v>
      </c>
      <c r="H37" s="202">
        <v>42.351999999999997</v>
      </c>
      <c r="I37" s="202">
        <v>41.993000000000002</v>
      </c>
      <c r="J37" s="202">
        <v>57.686999999999998</v>
      </c>
      <c r="K37" s="202">
        <v>55.758000000000003</v>
      </c>
      <c r="L37" s="202">
        <v>42.576000000000001</v>
      </c>
      <c r="M37" s="202">
        <v>42.572000000000003</v>
      </c>
      <c r="N37" s="202">
        <v>42.247999999999998</v>
      </c>
      <c r="O37" s="202">
        <v>42.616</v>
      </c>
      <c r="P37" s="204">
        <v>41.618000000000002</v>
      </c>
    </row>
    <row r="38" spans="1:16" ht="15.75" customHeight="1" x14ac:dyDescent="0.3">
      <c r="A38" s="2"/>
      <c r="B38" s="2">
        <v>11</v>
      </c>
      <c r="C38" s="201">
        <v>42.052</v>
      </c>
      <c r="D38" s="202">
        <v>42.417999999999999</v>
      </c>
      <c r="E38" s="202">
        <v>42.058999999999997</v>
      </c>
      <c r="F38" s="202">
        <v>42.509</v>
      </c>
      <c r="G38" s="202">
        <v>43.825000000000003</v>
      </c>
      <c r="H38" s="202">
        <v>42.265000000000001</v>
      </c>
      <c r="I38" s="202">
        <v>41.896999999999998</v>
      </c>
      <c r="J38" s="202">
        <v>56.984000000000002</v>
      </c>
      <c r="K38" s="202">
        <v>55.231000000000002</v>
      </c>
      <c r="L38" s="202">
        <v>42.176000000000002</v>
      </c>
      <c r="M38" s="202">
        <v>42.679000000000002</v>
      </c>
      <c r="N38" s="202">
        <v>42.488999999999997</v>
      </c>
      <c r="O38" s="202">
        <v>42.378999999999998</v>
      </c>
      <c r="P38" s="204">
        <v>41.601999999999997</v>
      </c>
    </row>
    <row r="39" spans="1:16" ht="15.75" customHeight="1" x14ac:dyDescent="0.3">
      <c r="A39" s="2"/>
      <c r="B39" s="2">
        <v>12</v>
      </c>
      <c r="C39" s="201">
        <v>42.368000000000002</v>
      </c>
      <c r="D39" s="202">
        <v>42.292000000000002</v>
      </c>
      <c r="E39" s="202">
        <v>42.06</v>
      </c>
      <c r="F39" s="202">
        <v>41.731999999999999</v>
      </c>
      <c r="G39" s="202">
        <v>43.792999999999999</v>
      </c>
      <c r="H39" s="202">
        <v>42.271000000000001</v>
      </c>
      <c r="I39" s="202">
        <v>41.898000000000003</v>
      </c>
      <c r="J39" s="202">
        <v>57.216999999999999</v>
      </c>
      <c r="K39" s="202">
        <v>55.624000000000002</v>
      </c>
      <c r="L39" s="202">
        <v>43.600999999999999</v>
      </c>
      <c r="M39" s="202">
        <v>43.470999999999997</v>
      </c>
      <c r="N39" s="202">
        <v>42.323999999999998</v>
      </c>
      <c r="O39" s="202">
        <v>42.667999999999999</v>
      </c>
      <c r="P39" s="204">
        <v>41.634</v>
      </c>
    </row>
    <row r="40" spans="1:16" ht="15.75" customHeight="1" x14ac:dyDescent="0.3">
      <c r="A40" s="2"/>
      <c r="B40" s="2">
        <v>13</v>
      </c>
      <c r="C40" s="201">
        <v>42.146999999999998</v>
      </c>
      <c r="D40" s="202">
        <v>42.328000000000003</v>
      </c>
      <c r="E40" s="202">
        <v>42.161999999999999</v>
      </c>
      <c r="F40" s="202">
        <v>41.735999999999997</v>
      </c>
      <c r="G40" s="202">
        <v>43.045000000000002</v>
      </c>
      <c r="H40" s="202">
        <v>42.426000000000002</v>
      </c>
      <c r="I40" s="202">
        <v>41.838000000000001</v>
      </c>
      <c r="J40" s="202">
        <v>57.963000000000001</v>
      </c>
      <c r="K40" s="202">
        <v>55.854999999999997</v>
      </c>
      <c r="L40" s="202">
        <v>42.621000000000002</v>
      </c>
      <c r="M40" s="202">
        <v>42.719000000000001</v>
      </c>
      <c r="N40" s="202">
        <v>42.475000000000001</v>
      </c>
      <c r="O40" s="202">
        <v>43.167999999999999</v>
      </c>
      <c r="P40" s="204">
        <v>41.502000000000002</v>
      </c>
    </row>
    <row r="41" spans="1:16" ht="15.75" customHeight="1" x14ac:dyDescent="0.3">
      <c r="A41" s="2"/>
      <c r="B41" s="2">
        <v>14</v>
      </c>
      <c r="C41" s="201">
        <v>42.045000000000002</v>
      </c>
      <c r="D41" s="202">
        <v>42.225000000000001</v>
      </c>
      <c r="E41" s="202">
        <v>42.042999999999999</v>
      </c>
      <c r="F41" s="202">
        <v>41.801000000000002</v>
      </c>
      <c r="G41" s="202">
        <v>42.859000000000002</v>
      </c>
      <c r="H41" s="202">
        <v>42.62</v>
      </c>
      <c r="I41" s="202">
        <v>41.970999999999997</v>
      </c>
      <c r="J41" s="202">
        <v>57.524999999999999</v>
      </c>
      <c r="K41" s="202">
        <v>56.444000000000003</v>
      </c>
      <c r="L41" s="202">
        <v>42.273000000000003</v>
      </c>
      <c r="M41" s="202">
        <v>42.843000000000004</v>
      </c>
      <c r="N41" s="202">
        <v>42.457000000000001</v>
      </c>
      <c r="O41" s="202">
        <v>42.176000000000002</v>
      </c>
      <c r="P41" s="204">
        <v>41.609000000000002</v>
      </c>
    </row>
    <row r="42" spans="1:16" ht="15.75" customHeight="1" x14ac:dyDescent="0.3">
      <c r="A42" s="2"/>
      <c r="B42" s="2">
        <v>15</v>
      </c>
      <c r="C42" s="201">
        <v>43.136000000000003</v>
      </c>
      <c r="D42" s="202">
        <v>42.399000000000001</v>
      </c>
      <c r="E42" s="202">
        <v>41.988</v>
      </c>
      <c r="F42" s="202">
        <v>41.606000000000002</v>
      </c>
      <c r="G42" s="202">
        <v>42.787999999999997</v>
      </c>
      <c r="H42" s="202">
        <v>42.427</v>
      </c>
      <c r="I42" s="202">
        <v>41.85</v>
      </c>
      <c r="J42" s="202">
        <v>57.366999999999997</v>
      </c>
      <c r="K42" s="202">
        <v>55.387999999999998</v>
      </c>
      <c r="L42" s="202">
        <v>42.347000000000001</v>
      </c>
      <c r="M42" s="202">
        <v>42.616</v>
      </c>
      <c r="N42" s="202">
        <v>42.442999999999998</v>
      </c>
      <c r="O42" s="202">
        <v>42.225999999999999</v>
      </c>
      <c r="P42" s="204">
        <v>41.906999999999996</v>
      </c>
    </row>
    <row r="43" spans="1:16" ht="15.75" customHeight="1" x14ac:dyDescent="0.3">
      <c r="A43" s="2"/>
      <c r="B43" s="2">
        <v>16</v>
      </c>
      <c r="C43" s="201">
        <v>41.968000000000004</v>
      </c>
      <c r="D43" s="202">
        <v>42.109000000000002</v>
      </c>
      <c r="E43" s="202">
        <v>41.954000000000001</v>
      </c>
      <c r="F43" s="202">
        <v>41.72</v>
      </c>
      <c r="G43" s="202">
        <v>42.917999999999999</v>
      </c>
      <c r="H43" s="202">
        <v>42.707000000000001</v>
      </c>
      <c r="I43" s="202">
        <v>42.01</v>
      </c>
      <c r="J43" s="202">
        <v>58.863999999999997</v>
      </c>
      <c r="K43" s="202">
        <v>55.668999999999997</v>
      </c>
      <c r="L43" s="202">
        <v>42.156999999999996</v>
      </c>
      <c r="M43" s="202">
        <v>42.829000000000001</v>
      </c>
      <c r="N43" s="202">
        <v>42.470999999999997</v>
      </c>
      <c r="O43" s="202">
        <v>42.731999999999999</v>
      </c>
      <c r="P43" s="204">
        <v>41.603000000000002</v>
      </c>
    </row>
    <row r="44" spans="1:16" ht="15.75" customHeight="1" x14ac:dyDescent="0.3">
      <c r="A44" s="2"/>
      <c r="B44" s="2">
        <v>17</v>
      </c>
      <c r="C44" s="201">
        <v>42.271999999999998</v>
      </c>
      <c r="D44" s="202">
        <v>42.545000000000002</v>
      </c>
      <c r="E44" s="202">
        <v>42.113</v>
      </c>
      <c r="F44" s="202">
        <v>41.945999999999998</v>
      </c>
      <c r="G44" s="202">
        <v>43.945</v>
      </c>
      <c r="H44" s="202">
        <v>42.518000000000001</v>
      </c>
      <c r="I44" s="202">
        <v>41.91</v>
      </c>
      <c r="J44" s="207"/>
      <c r="K44" s="202">
        <v>77.144999999999996</v>
      </c>
      <c r="L44" s="202">
        <v>42.231999999999999</v>
      </c>
      <c r="M44" s="202">
        <v>42.579000000000001</v>
      </c>
      <c r="N44" s="202">
        <v>42.953000000000003</v>
      </c>
      <c r="O44" s="202">
        <v>42.335999999999999</v>
      </c>
      <c r="P44" s="204">
        <v>41.744</v>
      </c>
    </row>
    <row r="45" spans="1:16" ht="15.75" customHeight="1" x14ac:dyDescent="0.3">
      <c r="A45" s="2"/>
      <c r="B45" s="2">
        <v>18</v>
      </c>
      <c r="C45" s="201">
        <v>42.256999999999998</v>
      </c>
      <c r="D45" s="202">
        <v>42.302999999999997</v>
      </c>
      <c r="E45" s="202">
        <v>42.323</v>
      </c>
      <c r="F45" s="202">
        <v>41.813000000000002</v>
      </c>
      <c r="G45" s="202">
        <v>44.540999999999997</v>
      </c>
      <c r="H45" s="202">
        <v>42.235999999999997</v>
      </c>
      <c r="I45" s="202">
        <v>41.841000000000001</v>
      </c>
      <c r="J45" s="207"/>
      <c r="K45" s="202">
        <v>54.850999999999999</v>
      </c>
      <c r="L45" s="202">
        <v>42.222999999999999</v>
      </c>
      <c r="M45" s="202">
        <v>42.58</v>
      </c>
      <c r="N45" s="202">
        <v>43.121000000000002</v>
      </c>
      <c r="O45" s="202">
        <v>42.357999999999997</v>
      </c>
      <c r="P45" s="204">
        <v>42.243000000000002</v>
      </c>
    </row>
    <row r="46" spans="1:16" ht="15.75" customHeight="1" x14ac:dyDescent="0.3">
      <c r="A46" s="2"/>
      <c r="B46" s="2">
        <v>19</v>
      </c>
      <c r="C46" s="201">
        <v>42.805</v>
      </c>
      <c r="D46" s="202">
        <v>42.445</v>
      </c>
      <c r="E46" s="202">
        <v>42.311999999999998</v>
      </c>
      <c r="F46" s="202">
        <v>41.683999999999997</v>
      </c>
      <c r="G46" s="202">
        <v>43.17</v>
      </c>
      <c r="H46" s="202">
        <v>42.101999999999997</v>
      </c>
      <c r="I46" s="202">
        <v>41.905000000000001</v>
      </c>
      <c r="J46" s="207"/>
      <c r="K46" s="202">
        <v>55.152999999999999</v>
      </c>
      <c r="L46" s="202">
        <v>42.048000000000002</v>
      </c>
      <c r="M46" s="202">
        <v>42.368000000000002</v>
      </c>
      <c r="N46" s="202">
        <v>44.875</v>
      </c>
      <c r="O46" s="202">
        <v>42.363999999999997</v>
      </c>
      <c r="P46" s="204">
        <v>42.024000000000001</v>
      </c>
    </row>
    <row r="47" spans="1:16" ht="15.75" customHeight="1" x14ac:dyDescent="0.3">
      <c r="A47" s="2"/>
      <c r="B47" s="2">
        <v>20</v>
      </c>
      <c r="C47" s="201">
        <v>42.216000000000001</v>
      </c>
      <c r="D47" s="202">
        <v>42.558999999999997</v>
      </c>
      <c r="E47" s="202">
        <v>42.186999999999998</v>
      </c>
      <c r="F47" s="202">
        <v>41.691000000000003</v>
      </c>
      <c r="G47" s="202">
        <v>42.747</v>
      </c>
      <c r="H47" s="202">
        <v>41.956000000000003</v>
      </c>
      <c r="I47" s="202">
        <v>41.77</v>
      </c>
      <c r="J47" s="207"/>
      <c r="K47" s="202">
        <v>54.171999999999997</v>
      </c>
      <c r="L47" s="202">
        <v>42.363999999999997</v>
      </c>
      <c r="M47" s="202">
        <v>44.795000000000002</v>
      </c>
      <c r="N47" s="202">
        <v>42.448</v>
      </c>
      <c r="O47" s="202">
        <v>42.49</v>
      </c>
      <c r="P47" s="204">
        <v>41.771000000000001</v>
      </c>
    </row>
    <row r="48" spans="1:16" ht="15.75" customHeight="1" x14ac:dyDescent="0.3">
      <c r="A48" s="2"/>
      <c r="B48" s="2">
        <v>21</v>
      </c>
      <c r="C48" s="201">
        <v>42.002000000000002</v>
      </c>
      <c r="D48" s="202">
        <v>42.424999999999997</v>
      </c>
      <c r="E48" s="202">
        <v>42.085999999999999</v>
      </c>
      <c r="F48" s="202">
        <v>41.658999999999999</v>
      </c>
      <c r="G48" s="202">
        <v>43.061999999999998</v>
      </c>
      <c r="H48" s="202">
        <v>42.215000000000003</v>
      </c>
      <c r="I48" s="202">
        <v>41.878999999999998</v>
      </c>
      <c r="J48" s="207"/>
      <c r="K48" s="202">
        <v>55.234000000000002</v>
      </c>
      <c r="L48" s="202">
        <v>42.167999999999999</v>
      </c>
      <c r="M48" s="202">
        <v>42.488</v>
      </c>
      <c r="N48" s="202">
        <v>42.436999999999998</v>
      </c>
      <c r="O48" s="202">
        <v>42.368000000000002</v>
      </c>
      <c r="P48" s="204">
        <v>41.597999999999999</v>
      </c>
    </row>
    <row r="49" spans="1:16" ht="15.75" customHeight="1" x14ac:dyDescent="0.3">
      <c r="A49" s="2"/>
      <c r="B49" s="2">
        <v>22</v>
      </c>
      <c r="C49" s="201">
        <v>42.356999999999999</v>
      </c>
      <c r="D49" s="207"/>
      <c r="E49" s="202">
        <v>42.725000000000001</v>
      </c>
      <c r="F49" s="202">
        <v>41.779000000000003</v>
      </c>
      <c r="G49" s="202">
        <v>42.676000000000002</v>
      </c>
      <c r="H49" s="202">
        <v>42.262</v>
      </c>
      <c r="I49" s="202">
        <v>42.325000000000003</v>
      </c>
      <c r="J49" s="207"/>
      <c r="K49" s="202">
        <v>53.56</v>
      </c>
      <c r="L49" s="202">
        <v>42.411000000000001</v>
      </c>
      <c r="M49" s="202">
        <v>42.703000000000003</v>
      </c>
      <c r="N49" s="202">
        <v>42.499000000000002</v>
      </c>
      <c r="O49" s="202">
        <v>42.348999999999997</v>
      </c>
      <c r="P49" s="204">
        <v>41.796999999999997</v>
      </c>
    </row>
    <row r="50" spans="1:16" ht="15.75" customHeight="1" x14ac:dyDescent="0.3">
      <c r="A50" s="2"/>
      <c r="B50" s="2">
        <v>23</v>
      </c>
      <c r="C50" s="201">
        <v>42.012999999999998</v>
      </c>
      <c r="D50" s="207"/>
      <c r="E50" s="202">
        <v>42.018000000000001</v>
      </c>
      <c r="F50" s="202">
        <v>41.616</v>
      </c>
      <c r="G50" s="207"/>
      <c r="H50" s="202">
        <v>42.575000000000003</v>
      </c>
      <c r="I50" s="202">
        <v>41.610999999999997</v>
      </c>
      <c r="J50" s="207"/>
      <c r="K50" s="202">
        <v>53.146000000000001</v>
      </c>
      <c r="L50" s="202">
        <v>42.43</v>
      </c>
      <c r="M50" s="202">
        <v>43.201999999999998</v>
      </c>
      <c r="N50" s="202">
        <v>42.414000000000001</v>
      </c>
      <c r="O50" s="202">
        <v>42.223999999999997</v>
      </c>
      <c r="P50" s="204">
        <v>41.755000000000003</v>
      </c>
    </row>
    <row r="51" spans="1:16" ht="15.75" customHeight="1" x14ac:dyDescent="0.3">
      <c r="A51" s="2"/>
      <c r="B51" s="2">
        <v>24</v>
      </c>
      <c r="C51" s="201">
        <v>41.779000000000003</v>
      </c>
      <c r="D51" s="207"/>
      <c r="E51" s="207"/>
      <c r="F51" s="202">
        <v>41.798000000000002</v>
      </c>
      <c r="G51" s="207"/>
      <c r="H51" s="202">
        <v>43.366</v>
      </c>
      <c r="I51" s="202">
        <v>41.826000000000001</v>
      </c>
      <c r="J51" s="207"/>
      <c r="K51" s="202">
        <v>52.441000000000003</v>
      </c>
      <c r="L51" s="202">
        <v>45.79</v>
      </c>
      <c r="M51" s="202">
        <v>42.496000000000002</v>
      </c>
      <c r="N51" s="202">
        <v>42.216999999999999</v>
      </c>
      <c r="O51" s="202">
        <v>42.546999999999997</v>
      </c>
      <c r="P51" s="204">
        <v>41.709000000000003</v>
      </c>
    </row>
    <row r="52" spans="1:16" ht="15.75" customHeight="1" x14ac:dyDescent="0.3">
      <c r="A52" s="2"/>
      <c r="B52" s="2">
        <v>25</v>
      </c>
      <c r="C52" s="201">
        <v>41.564999999999998</v>
      </c>
      <c r="D52" s="207"/>
      <c r="E52" s="207"/>
      <c r="F52" s="202">
        <v>41.807000000000002</v>
      </c>
      <c r="G52" s="207"/>
      <c r="H52" s="202">
        <v>42.088999999999999</v>
      </c>
      <c r="I52" s="202">
        <v>41.860999999999997</v>
      </c>
      <c r="J52" s="207"/>
      <c r="K52" s="202">
        <v>51.237000000000002</v>
      </c>
      <c r="L52" s="202">
        <v>42.311</v>
      </c>
      <c r="M52" s="202">
        <v>42.457000000000001</v>
      </c>
      <c r="N52" s="202">
        <v>42.286999999999999</v>
      </c>
      <c r="O52" s="207"/>
      <c r="P52" s="204">
        <v>41.816000000000003</v>
      </c>
    </row>
    <row r="53" spans="1:16" ht="15.75" customHeight="1" x14ac:dyDescent="0.3">
      <c r="A53" s="2"/>
      <c r="B53" s="2">
        <v>26</v>
      </c>
      <c r="C53" s="201">
        <v>41.652999999999999</v>
      </c>
      <c r="D53" s="207"/>
      <c r="E53" s="207"/>
      <c r="F53" s="202">
        <v>41.777999999999999</v>
      </c>
      <c r="G53" s="207"/>
      <c r="H53" s="202">
        <v>41.942999999999998</v>
      </c>
      <c r="I53" s="202">
        <v>41.738999999999997</v>
      </c>
      <c r="J53" s="207"/>
      <c r="K53" s="202">
        <v>50.527999999999999</v>
      </c>
      <c r="L53" s="202">
        <v>42.241999999999997</v>
      </c>
      <c r="M53" s="202">
        <v>42.619</v>
      </c>
      <c r="N53" s="202">
        <v>42.552</v>
      </c>
      <c r="O53" s="207"/>
      <c r="P53" s="204">
        <v>41.756</v>
      </c>
    </row>
    <row r="54" spans="1:16" ht="15.75" customHeight="1" x14ac:dyDescent="0.3">
      <c r="A54" s="2"/>
      <c r="B54" s="2">
        <v>27</v>
      </c>
      <c r="C54" s="201">
        <v>41.832999999999998</v>
      </c>
      <c r="D54" s="207"/>
      <c r="E54" s="207"/>
      <c r="F54" s="202">
        <v>41.670999999999999</v>
      </c>
      <c r="G54" s="207"/>
      <c r="H54" s="202">
        <v>42.072000000000003</v>
      </c>
      <c r="I54" s="202">
        <v>41.732999999999997</v>
      </c>
      <c r="J54" s="207"/>
      <c r="K54" s="202">
        <v>48.591999999999999</v>
      </c>
      <c r="L54" s="202">
        <v>42.235999999999997</v>
      </c>
      <c r="M54" s="202">
        <v>42.725000000000001</v>
      </c>
      <c r="N54" s="202">
        <v>42.787999999999997</v>
      </c>
      <c r="O54" s="207"/>
      <c r="P54" s="204">
        <v>41.737000000000002</v>
      </c>
    </row>
    <row r="55" spans="1:16" ht="15.75" customHeight="1" x14ac:dyDescent="0.3">
      <c r="A55" s="2"/>
      <c r="B55" s="2">
        <v>28</v>
      </c>
      <c r="C55" s="201">
        <v>42.652999999999999</v>
      </c>
      <c r="D55" s="207"/>
      <c r="E55" s="207"/>
      <c r="F55" s="202">
        <v>41.914999999999999</v>
      </c>
      <c r="G55" s="207"/>
      <c r="H55" s="202">
        <v>42.000999999999998</v>
      </c>
      <c r="I55" s="202">
        <v>42.17</v>
      </c>
      <c r="J55" s="207"/>
      <c r="K55" s="202">
        <v>48.723999999999997</v>
      </c>
      <c r="L55" s="202">
        <v>42.381</v>
      </c>
      <c r="M55" s="202">
        <v>42.621000000000002</v>
      </c>
      <c r="N55" s="202">
        <v>42.363</v>
      </c>
      <c r="O55" s="207"/>
      <c r="P55" s="204">
        <v>41.886000000000003</v>
      </c>
    </row>
    <row r="56" spans="1:16" ht="15.75" customHeight="1" x14ac:dyDescent="0.3">
      <c r="A56" s="2"/>
      <c r="B56" s="2">
        <v>29</v>
      </c>
      <c r="C56" s="201">
        <v>41.673000000000002</v>
      </c>
      <c r="D56" s="207"/>
      <c r="E56" s="207"/>
      <c r="F56" s="202">
        <v>42.917000000000002</v>
      </c>
      <c r="G56" s="207"/>
      <c r="H56" s="202">
        <v>42.106000000000002</v>
      </c>
      <c r="I56" s="202">
        <v>42.003999999999998</v>
      </c>
      <c r="J56" s="207"/>
      <c r="K56" s="202">
        <v>48.54</v>
      </c>
      <c r="L56" s="202">
        <v>42.411999999999999</v>
      </c>
      <c r="M56" s="202">
        <v>42.319000000000003</v>
      </c>
      <c r="N56" s="202">
        <v>42.298000000000002</v>
      </c>
      <c r="O56" s="207"/>
      <c r="P56" s="204">
        <v>41.713000000000001</v>
      </c>
    </row>
    <row r="57" spans="1:16" ht="15.75" customHeight="1" x14ac:dyDescent="0.3">
      <c r="A57" s="2"/>
      <c r="B57" s="2">
        <v>30</v>
      </c>
      <c r="C57" s="201">
        <v>41.738999999999997</v>
      </c>
      <c r="D57" s="207"/>
      <c r="E57" s="207"/>
      <c r="F57" s="202">
        <v>42.088999999999999</v>
      </c>
      <c r="G57" s="207"/>
      <c r="H57" s="202">
        <v>42.18</v>
      </c>
      <c r="I57" s="202">
        <v>42.283000000000001</v>
      </c>
      <c r="J57" s="207"/>
      <c r="K57" s="202">
        <v>47.942</v>
      </c>
      <c r="L57" s="202">
        <v>42.430999999999997</v>
      </c>
      <c r="M57" s="202">
        <v>42.366</v>
      </c>
      <c r="N57" s="202">
        <v>43.863</v>
      </c>
      <c r="O57" s="207"/>
      <c r="P57" s="204">
        <v>41.817</v>
      </c>
    </row>
    <row r="58" spans="1:16" ht="15.75" customHeight="1" x14ac:dyDescent="0.3">
      <c r="A58" s="2"/>
      <c r="B58" s="2">
        <v>31</v>
      </c>
      <c r="C58" s="201">
        <v>41.796999999999997</v>
      </c>
      <c r="D58" s="207"/>
      <c r="E58" s="207"/>
      <c r="F58" s="202">
        <v>41.991999999999997</v>
      </c>
      <c r="G58" s="207"/>
      <c r="H58" s="202">
        <v>41.854999999999997</v>
      </c>
      <c r="I58" s="202">
        <v>42.628</v>
      </c>
      <c r="J58" s="207"/>
      <c r="K58" s="202">
        <v>47.311</v>
      </c>
      <c r="L58" s="202">
        <v>42.252000000000002</v>
      </c>
      <c r="M58" s="202">
        <v>42.177</v>
      </c>
      <c r="N58" s="202">
        <v>42.158999999999999</v>
      </c>
      <c r="O58" s="207"/>
      <c r="P58" s="204">
        <v>41.646000000000001</v>
      </c>
    </row>
    <row r="59" spans="1:16" ht="15.75" customHeight="1" x14ac:dyDescent="0.3">
      <c r="A59" s="2"/>
      <c r="B59" s="2">
        <v>32</v>
      </c>
      <c r="C59" s="201">
        <v>41.661000000000001</v>
      </c>
      <c r="D59" s="207"/>
      <c r="E59" s="207"/>
      <c r="F59" s="202">
        <v>41.811</v>
      </c>
      <c r="G59" s="207"/>
      <c r="H59" s="202">
        <v>42.081000000000003</v>
      </c>
      <c r="I59" s="202">
        <v>43.723999999999997</v>
      </c>
      <c r="J59" s="207"/>
      <c r="K59" s="202">
        <v>47.176000000000002</v>
      </c>
      <c r="L59" s="202">
        <v>42.399000000000001</v>
      </c>
      <c r="M59" s="202">
        <v>42.204000000000001</v>
      </c>
      <c r="N59" s="202">
        <v>42.360999999999997</v>
      </c>
      <c r="O59" s="207"/>
      <c r="P59" s="204">
        <v>41.789000000000001</v>
      </c>
    </row>
    <row r="60" spans="1:16" ht="15.75" customHeight="1" x14ac:dyDescent="0.3">
      <c r="A60" s="2"/>
      <c r="B60" s="2">
        <v>33</v>
      </c>
      <c r="C60" s="201">
        <v>42.136000000000003</v>
      </c>
      <c r="D60" s="207"/>
      <c r="E60" s="207"/>
      <c r="F60" s="202">
        <v>42.008000000000003</v>
      </c>
      <c r="G60" s="207"/>
      <c r="H60" s="202">
        <v>42.091999999999999</v>
      </c>
      <c r="I60" s="202">
        <v>44.774999999999999</v>
      </c>
      <c r="J60" s="207"/>
      <c r="K60" s="202">
        <v>46.377000000000002</v>
      </c>
      <c r="L60" s="202">
        <v>42.48</v>
      </c>
      <c r="M60" s="202">
        <v>43.277999999999999</v>
      </c>
      <c r="N60" s="202">
        <v>42.192999999999998</v>
      </c>
      <c r="O60" s="207"/>
      <c r="P60" s="204">
        <v>41.57</v>
      </c>
    </row>
    <row r="61" spans="1:16" ht="15.75" customHeight="1" x14ac:dyDescent="0.3">
      <c r="A61" s="2"/>
      <c r="B61" s="2">
        <v>34</v>
      </c>
      <c r="C61" s="201">
        <v>41.896999999999998</v>
      </c>
      <c r="D61" s="207"/>
      <c r="E61" s="207"/>
      <c r="F61" s="202">
        <v>41.78</v>
      </c>
      <c r="G61" s="207"/>
      <c r="H61" s="202">
        <v>42.35</v>
      </c>
      <c r="I61" s="202">
        <v>50.762999999999998</v>
      </c>
      <c r="J61" s="207"/>
      <c r="K61" s="202">
        <v>45.661999999999999</v>
      </c>
      <c r="L61" s="202">
        <v>42.292000000000002</v>
      </c>
      <c r="M61" s="202">
        <v>42.148000000000003</v>
      </c>
      <c r="N61" s="202">
        <v>42.152000000000001</v>
      </c>
      <c r="O61" s="207"/>
      <c r="P61" s="204">
        <v>41.753</v>
      </c>
    </row>
    <row r="62" spans="1:16" ht="15.75" customHeight="1" x14ac:dyDescent="0.3">
      <c r="A62" s="2"/>
      <c r="B62" s="2">
        <v>35</v>
      </c>
      <c r="C62" s="201">
        <v>41.792000000000002</v>
      </c>
      <c r="D62" s="207"/>
      <c r="E62" s="207"/>
      <c r="F62" s="202">
        <v>42.12</v>
      </c>
      <c r="G62" s="207"/>
      <c r="H62" s="202">
        <v>42.442</v>
      </c>
      <c r="I62" s="202">
        <v>52.878999999999998</v>
      </c>
      <c r="J62" s="207"/>
      <c r="K62" s="202">
        <v>44.551000000000002</v>
      </c>
      <c r="L62" s="202">
        <v>42.32</v>
      </c>
      <c r="M62" s="202">
        <v>42.226999999999997</v>
      </c>
      <c r="N62" s="202">
        <v>42.62</v>
      </c>
      <c r="O62" s="207"/>
      <c r="P62" s="204">
        <v>41.860999999999997</v>
      </c>
    </row>
    <row r="63" spans="1:16" ht="15.75" customHeight="1" x14ac:dyDescent="0.3">
      <c r="A63" s="2"/>
      <c r="B63" s="2">
        <v>36</v>
      </c>
      <c r="C63" s="201">
        <v>41.741999999999997</v>
      </c>
      <c r="D63" s="207"/>
      <c r="E63" s="207"/>
      <c r="F63" s="202">
        <v>41.789000000000001</v>
      </c>
      <c r="G63" s="207"/>
      <c r="H63" s="202">
        <v>42.36</v>
      </c>
      <c r="I63" s="202">
        <v>54.850999999999999</v>
      </c>
      <c r="J63" s="207"/>
      <c r="K63" s="202">
        <v>43.698999999999998</v>
      </c>
      <c r="L63" s="207"/>
      <c r="M63" s="202">
        <v>42.874000000000002</v>
      </c>
      <c r="N63" s="202">
        <v>42.393999999999998</v>
      </c>
      <c r="O63" s="207"/>
      <c r="P63" s="209"/>
    </row>
    <row r="64" spans="1:16" ht="15.75" customHeight="1" x14ac:dyDescent="0.3">
      <c r="A64" s="2"/>
      <c r="B64" s="2">
        <v>37</v>
      </c>
      <c r="C64" s="208"/>
      <c r="D64" s="207"/>
      <c r="E64" s="207"/>
      <c r="F64" s="202">
        <v>41.701999999999998</v>
      </c>
      <c r="G64" s="207"/>
      <c r="H64" s="202">
        <v>42.045000000000002</v>
      </c>
      <c r="I64" s="202">
        <v>56.222999999999999</v>
      </c>
      <c r="J64" s="207"/>
      <c r="K64" s="202">
        <v>43.94</v>
      </c>
      <c r="L64" s="207"/>
      <c r="M64" s="202">
        <v>42.293999999999997</v>
      </c>
      <c r="N64" s="202">
        <v>42.18</v>
      </c>
      <c r="O64" s="207"/>
      <c r="P64" s="209"/>
    </row>
    <row r="65" spans="1:16" ht="15.75" customHeight="1" x14ac:dyDescent="0.3">
      <c r="A65" s="2"/>
      <c r="B65" s="2">
        <v>38</v>
      </c>
      <c r="C65" s="208"/>
      <c r="D65" s="207"/>
      <c r="E65" s="207"/>
      <c r="F65" s="202">
        <v>41.737000000000002</v>
      </c>
      <c r="G65" s="207"/>
      <c r="H65" s="202">
        <v>42.209000000000003</v>
      </c>
      <c r="I65" s="207"/>
      <c r="J65" s="207"/>
      <c r="K65" s="202">
        <v>43.457000000000001</v>
      </c>
      <c r="L65" s="207"/>
      <c r="M65" s="202">
        <v>44.338000000000001</v>
      </c>
      <c r="N65" s="202">
        <v>42.219000000000001</v>
      </c>
      <c r="O65" s="207"/>
      <c r="P65" s="209"/>
    </row>
    <row r="66" spans="1:16" ht="15.75" customHeight="1" x14ac:dyDescent="0.3">
      <c r="A66" s="2"/>
      <c r="B66" s="2">
        <v>39</v>
      </c>
      <c r="C66" s="208"/>
      <c r="D66" s="207"/>
      <c r="E66" s="207"/>
      <c r="F66" s="202">
        <v>41.552</v>
      </c>
      <c r="G66" s="207"/>
      <c r="H66" s="202">
        <v>42.265999999999998</v>
      </c>
      <c r="I66" s="207"/>
      <c r="J66" s="207"/>
      <c r="K66" s="202">
        <v>42.710999999999999</v>
      </c>
      <c r="L66" s="207"/>
      <c r="M66" s="202">
        <v>43.323</v>
      </c>
      <c r="N66" s="202">
        <v>42.066000000000003</v>
      </c>
      <c r="O66" s="207"/>
      <c r="P66" s="209"/>
    </row>
    <row r="67" spans="1:16" ht="15.75" customHeight="1" x14ac:dyDescent="0.3">
      <c r="A67" s="2"/>
      <c r="B67" s="2">
        <v>40</v>
      </c>
      <c r="C67" s="208"/>
      <c r="D67" s="207"/>
      <c r="E67" s="207"/>
      <c r="F67" s="202">
        <v>41.792000000000002</v>
      </c>
      <c r="G67" s="207"/>
      <c r="H67" s="202">
        <v>42.174999999999997</v>
      </c>
      <c r="I67" s="207"/>
      <c r="J67" s="207"/>
      <c r="K67" s="202">
        <v>43.268000000000001</v>
      </c>
      <c r="L67" s="207"/>
      <c r="M67" s="202">
        <v>42.103000000000002</v>
      </c>
      <c r="N67" s="202">
        <v>42.341999999999999</v>
      </c>
      <c r="O67" s="207"/>
      <c r="P67" s="209"/>
    </row>
    <row r="68" spans="1:16" ht="15.75" customHeight="1" x14ac:dyDescent="0.3">
      <c r="A68" s="2"/>
      <c r="B68" s="2">
        <v>41</v>
      </c>
      <c r="C68" s="208"/>
      <c r="D68" s="207"/>
      <c r="E68" s="207"/>
      <c r="F68" s="202">
        <v>41.725999999999999</v>
      </c>
      <c r="G68" s="207"/>
      <c r="H68" s="202">
        <v>42.215000000000003</v>
      </c>
      <c r="I68" s="207"/>
      <c r="J68" s="207"/>
      <c r="K68" s="202">
        <v>42.591999999999999</v>
      </c>
      <c r="L68" s="207"/>
      <c r="M68" s="202">
        <v>41.868000000000002</v>
      </c>
      <c r="N68" s="202">
        <v>42.213000000000001</v>
      </c>
      <c r="O68" s="207"/>
      <c r="P68" s="209"/>
    </row>
    <row r="69" spans="1:16" ht="15.75" customHeight="1" x14ac:dyDescent="0.3">
      <c r="A69" s="2"/>
      <c r="B69" s="2">
        <v>42</v>
      </c>
      <c r="C69" s="208"/>
      <c r="D69" s="207"/>
      <c r="E69" s="207"/>
      <c r="F69" s="202">
        <v>41.628999999999998</v>
      </c>
      <c r="G69" s="207"/>
      <c r="H69" s="202">
        <v>42.311999999999998</v>
      </c>
      <c r="I69" s="207"/>
      <c r="J69" s="207"/>
      <c r="K69" s="202">
        <v>43.258000000000003</v>
      </c>
      <c r="L69" s="207"/>
      <c r="M69" s="202">
        <v>42.219000000000001</v>
      </c>
      <c r="N69" s="202">
        <v>42.131</v>
      </c>
      <c r="O69" s="207"/>
      <c r="P69" s="209"/>
    </row>
    <row r="70" spans="1:16" ht="15.75" customHeight="1" x14ac:dyDescent="0.3">
      <c r="A70" s="2"/>
      <c r="B70" s="2">
        <v>43</v>
      </c>
      <c r="C70" s="208"/>
      <c r="D70" s="207"/>
      <c r="E70" s="207"/>
      <c r="F70" s="202">
        <v>41.606999999999999</v>
      </c>
      <c r="G70" s="207"/>
      <c r="H70" s="202">
        <v>42.319000000000003</v>
      </c>
      <c r="I70" s="207"/>
      <c r="J70" s="207"/>
      <c r="K70" s="202">
        <v>42.994</v>
      </c>
      <c r="L70" s="207"/>
      <c r="M70" s="202">
        <v>42.314999999999998</v>
      </c>
      <c r="N70" s="202">
        <v>42.45</v>
      </c>
      <c r="O70" s="207"/>
      <c r="P70" s="209"/>
    </row>
    <row r="71" spans="1:16" ht="15.75" customHeight="1" x14ac:dyDescent="0.3">
      <c r="A71" s="2"/>
      <c r="B71" s="2">
        <v>44</v>
      </c>
      <c r="C71" s="208"/>
      <c r="D71" s="207"/>
      <c r="E71" s="207"/>
      <c r="F71" s="202">
        <v>41.706000000000003</v>
      </c>
      <c r="G71" s="207"/>
      <c r="H71" s="202">
        <v>42.191000000000003</v>
      </c>
      <c r="I71" s="207"/>
      <c r="J71" s="207"/>
      <c r="K71" s="202">
        <v>42.5</v>
      </c>
      <c r="L71" s="207"/>
      <c r="M71" s="202">
        <v>42.716000000000001</v>
      </c>
      <c r="N71" s="202">
        <v>42.168999999999997</v>
      </c>
      <c r="O71" s="207"/>
      <c r="P71" s="209"/>
    </row>
    <row r="72" spans="1:16" ht="15.75" customHeight="1" x14ac:dyDescent="0.3">
      <c r="A72" s="2"/>
      <c r="B72" s="2">
        <v>45</v>
      </c>
      <c r="C72" s="208"/>
      <c r="D72" s="207"/>
      <c r="E72" s="207"/>
      <c r="F72" s="202">
        <v>41.66</v>
      </c>
      <c r="G72" s="207"/>
      <c r="H72" s="202">
        <v>42.149000000000001</v>
      </c>
      <c r="I72" s="207"/>
      <c r="J72" s="207"/>
      <c r="K72" s="202">
        <v>44.326999999999998</v>
      </c>
      <c r="L72" s="207"/>
      <c r="M72" s="202">
        <v>42.390999999999998</v>
      </c>
      <c r="N72" s="202">
        <v>42.241</v>
      </c>
      <c r="O72" s="207"/>
      <c r="P72" s="209"/>
    </row>
    <row r="73" spans="1:16" ht="15.75" customHeight="1" x14ac:dyDescent="0.3">
      <c r="A73" s="2"/>
      <c r="B73" s="2">
        <v>46</v>
      </c>
      <c r="C73" s="208"/>
      <c r="D73" s="207"/>
      <c r="E73" s="207"/>
      <c r="F73" s="202">
        <v>41.753</v>
      </c>
      <c r="G73" s="207"/>
      <c r="H73" s="202">
        <v>42.488999999999997</v>
      </c>
      <c r="I73" s="207"/>
      <c r="J73" s="207"/>
      <c r="K73" s="202">
        <v>42.465000000000003</v>
      </c>
      <c r="L73" s="207"/>
      <c r="M73" s="202">
        <v>42.55</v>
      </c>
      <c r="N73" s="202">
        <v>44.085999999999999</v>
      </c>
      <c r="O73" s="207"/>
      <c r="P73" s="209"/>
    </row>
    <row r="74" spans="1:16" ht="15.75" customHeight="1" x14ac:dyDescent="0.3">
      <c r="A74" s="2"/>
      <c r="B74" s="2">
        <v>47</v>
      </c>
      <c r="C74" s="208"/>
      <c r="D74" s="207"/>
      <c r="E74" s="207"/>
      <c r="F74" s="202">
        <v>41.692999999999998</v>
      </c>
      <c r="G74" s="207"/>
      <c r="H74" s="202">
        <v>42.119</v>
      </c>
      <c r="I74" s="207"/>
      <c r="J74" s="207"/>
      <c r="K74" s="202">
        <v>41.912999999999997</v>
      </c>
      <c r="L74" s="207"/>
      <c r="M74" s="202">
        <v>42.457000000000001</v>
      </c>
      <c r="N74" s="202">
        <v>43.24</v>
      </c>
      <c r="O74" s="207"/>
      <c r="P74" s="209"/>
    </row>
    <row r="75" spans="1:16" ht="15.75" customHeight="1" x14ac:dyDescent="0.3">
      <c r="A75" s="2"/>
      <c r="B75" s="2">
        <v>48</v>
      </c>
      <c r="C75" s="208"/>
      <c r="D75" s="207"/>
      <c r="E75" s="207"/>
      <c r="F75" s="202">
        <v>41.709000000000003</v>
      </c>
      <c r="G75" s="207"/>
      <c r="H75" s="202">
        <v>42.298000000000002</v>
      </c>
      <c r="I75" s="207"/>
      <c r="J75" s="207"/>
      <c r="K75" s="202">
        <v>42.506</v>
      </c>
      <c r="L75" s="207"/>
      <c r="M75" s="202">
        <v>42.38</v>
      </c>
      <c r="N75" s="202">
        <v>43.713999999999999</v>
      </c>
      <c r="O75" s="207"/>
      <c r="P75" s="209"/>
    </row>
    <row r="76" spans="1:16" ht="15.75" customHeight="1" x14ac:dyDescent="0.3">
      <c r="A76" s="2"/>
      <c r="B76" s="2">
        <v>49</v>
      </c>
      <c r="C76" s="208"/>
      <c r="D76" s="207"/>
      <c r="E76" s="207"/>
      <c r="F76" s="202">
        <v>41.488</v>
      </c>
      <c r="G76" s="207"/>
      <c r="H76" s="202">
        <v>42.493000000000002</v>
      </c>
      <c r="I76" s="207"/>
      <c r="J76" s="207"/>
      <c r="K76" s="202">
        <v>41.906999999999996</v>
      </c>
      <c r="L76" s="207"/>
      <c r="M76" s="202">
        <v>42.445</v>
      </c>
      <c r="N76" s="202">
        <v>42.375999999999998</v>
      </c>
      <c r="O76" s="207"/>
      <c r="P76" s="209"/>
    </row>
    <row r="77" spans="1:16" ht="15.75" customHeight="1" x14ac:dyDescent="0.3">
      <c r="A77" s="2"/>
      <c r="B77" s="2">
        <v>50</v>
      </c>
      <c r="C77" s="208"/>
      <c r="D77" s="207"/>
      <c r="E77" s="207"/>
      <c r="F77" s="202">
        <v>41.779000000000003</v>
      </c>
      <c r="G77" s="207"/>
      <c r="H77" s="202">
        <v>42.438000000000002</v>
      </c>
      <c r="I77" s="207"/>
      <c r="J77" s="207"/>
      <c r="K77" s="202">
        <v>42.036000000000001</v>
      </c>
      <c r="L77" s="207"/>
      <c r="M77" s="202">
        <v>42.351999999999997</v>
      </c>
      <c r="N77" s="202">
        <v>42.161999999999999</v>
      </c>
      <c r="O77" s="207"/>
      <c r="P77" s="209"/>
    </row>
    <row r="78" spans="1:16" ht="15.75" customHeight="1" x14ac:dyDescent="0.3">
      <c r="A78" s="2"/>
      <c r="B78" s="2">
        <v>51</v>
      </c>
      <c r="C78" s="208"/>
      <c r="D78" s="207"/>
      <c r="E78" s="207"/>
      <c r="F78" s="202">
        <v>41.813000000000002</v>
      </c>
      <c r="G78" s="207"/>
      <c r="H78" s="202">
        <v>42.201000000000001</v>
      </c>
      <c r="I78" s="207"/>
      <c r="J78" s="207"/>
      <c r="K78" s="207"/>
      <c r="L78" s="207"/>
      <c r="M78" s="202">
        <v>42.332000000000001</v>
      </c>
      <c r="N78" s="202">
        <v>42.338000000000001</v>
      </c>
      <c r="O78" s="207"/>
      <c r="P78" s="209"/>
    </row>
    <row r="79" spans="1:16" ht="15.75" customHeight="1" x14ac:dyDescent="0.3">
      <c r="A79" s="2"/>
      <c r="B79" s="2">
        <v>52</v>
      </c>
      <c r="C79" s="208"/>
      <c r="D79" s="207"/>
      <c r="E79" s="207"/>
      <c r="F79" s="202">
        <v>41.639000000000003</v>
      </c>
      <c r="G79" s="207"/>
      <c r="H79" s="202">
        <v>42.088999999999999</v>
      </c>
      <c r="I79" s="207"/>
      <c r="J79" s="207"/>
      <c r="K79" s="207"/>
      <c r="L79" s="207"/>
      <c r="M79" s="202">
        <v>42.39</v>
      </c>
      <c r="N79" s="202">
        <v>42.079000000000001</v>
      </c>
      <c r="O79" s="207"/>
      <c r="P79" s="209"/>
    </row>
    <row r="80" spans="1:16" ht="15.75" customHeight="1" x14ac:dyDescent="0.3">
      <c r="A80" s="2"/>
      <c r="B80" s="2">
        <v>53</v>
      </c>
      <c r="C80" s="208"/>
      <c r="D80" s="207"/>
      <c r="E80" s="207"/>
      <c r="F80" s="202">
        <v>41.875999999999998</v>
      </c>
      <c r="G80" s="207"/>
      <c r="H80" s="202">
        <v>42.2</v>
      </c>
      <c r="I80" s="207"/>
      <c r="J80" s="207"/>
      <c r="K80" s="207"/>
      <c r="L80" s="207"/>
      <c r="M80" s="202">
        <v>42.332000000000001</v>
      </c>
      <c r="N80" s="202">
        <v>42.667999999999999</v>
      </c>
      <c r="O80" s="207"/>
      <c r="P80" s="209"/>
    </row>
    <row r="81" spans="1:16" ht="15.75" customHeight="1" x14ac:dyDescent="0.3">
      <c r="A81" s="2"/>
      <c r="B81" s="2">
        <v>54</v>
      </c>
      <c r="C81" s="208"/>
      <c r="D81" s="207"/>
      <c r="E81" s="207"/>
      <c r="F81" s="202">
        <v>41.744</v>
      </c>
      <c r="G81" s="207"/>
      <c r="H81" s="202">
        <v>42.207999999999998</v>
      </c>
      <c r="I81" s="207"/>
      <c r="J81" s="207"/>
      <c r="K81" s="207"/>
      <c r="L81" s="207"/>
      <c r="M81" s="202">
        <v>42.39</v>
      </c>
      <c r="N81" s="202">
        <v>43.679000000000002</v>
      </c>
      <c r="O81" s="207"/>
      <c r="P81" s="209"/>
    </row>
    <row r="82" spans="1:16" ht="15.75" customHeight="1" x14ac:dyDescent="0.3">
      <c r="A82" s="2"/>
      <c r="B82" s="2">
        <v>55</v>
      </c>
      <c r="C82" s="208"/>
      <c r="D82" s="207"/>
      <c r="E82" s="207"/>
      <c r="F82" s="202">
        <v>41.627000000000002</v>
      </c>
      <c r="G82" s="207"/>
      <c r="H82" s="202">
        <v>41.863999999999997</v>
      </c>
      <c r="I82" s="207"/>
      <c r="J82" s="207"/>
      <c r="K82" s="207"/>
      <c r="L82" s="207"/>
      <c r="M82" s="202">
        <v>42.298999999999999</v>
      </c>
      <c r="N82" s="202">
        <v>44.595999999999997</v>
      </c>
      <c r="O82" s="207"/>
      <c r="P82" s="209"/>
    </row>
    <row r="83" spans="1:16" ht="15.75" customHeight="1" x14ac:dyDescent="0.3">
      <c r="A83" s="2"/>
      <c r="B83" s="2">
        <v>56</v>
      </c>
      <c r="C83" s="208"/>
      <c r="D83" s="207"/>
      <c r="E83" s="207"/>
      <c r="F83" s="202">
        <v>41.664999999999999</v>
      </c>
      <c r="G83" s="207"/>
      <c r="H83" s="202">
        <v>42.496000000000002</v>
      </c>
      <c r="I83" s="207"/>
      <c r="J83" s="207"/>
      <c r="K83" s="207"/>
      <c r="L83" s="207"/>
      <c r="M83" s="202">
        <v>42.844000000000001</v>
      </c>
      <c r="N83" s="202">
        <v>42.607999999999997</v>
      </c>
      <c r="O83" s="207"/>
      <c r="P83" s="209"/>
    </row>
    <row r="84" spans="1:16" ht="15.75" customHeight="1" x14ac:dyDescent="0.3">
      <c r="A84" s="2"/>
      <c r="B84" s="2">
        <v>57</v>
      </c>
      <c r="C84" s="210"/>
      <c r="D84" s="207"/>
      <c r="E84" s="207"/>
      <c r="F84" s="202">
        <v>42.198</v>
      </c>
      <c r="G84" s="207"/>
      <c r="H84" s="202">
        <v>42.259</v>
      </c>
      <c r="I84" s="207"/>
      <c r="J84" s="207"/>
      <c r="K84" s="207"/>
      <c r="L84" s="207"/>
      <c r="M84" s="202">
        <v>42.286999999999999</v>
      </c>
      <c r="N84" s="202">
        <v>42.777999999999999</v>
      </c>
      <c r="O84" s="207"/>
      <c r="P84" s="209"/>
    </row>
    <row r="85" spans="1:16" ht="15.75" customHeight="1" x14ac:dyDescent="0.3">
      <c r="A85" s="2"/>
      <c r="B85" s="2">
        <v>58</v>
      </c>
      <c r="C85" s="210"/>
      <c r="D85" s="207"/>
      <c r="E85" s="207"/>
      <c r="F85" s="202">
        <v>41.747</v>
      </c>
      <c r="G85" s="207"/>
      <c r="H85" s="202">
        <v>42.006</v>
      </c>
      <c r="I85" s="207"/>
      <c r="J85" s="207"/>
      <c r="K85" s="207"/>
      <c r="L85" s="207"/>
      <c r="M85" s="202">
        <v>42.286999999999999</v>
      </c>
      <c r="N85" s="202">
        <v>42.296999999999997</v>
      </c>
      <c r="O85" s="207"/>
      <c r="P85" s="209"/>
    </row>
    <row r="86" spans="1:16" ht="15.75" customHeight="1" x14ac:dyDescent="0.3">
      <c r="A86" s="2"/>
      <c r="B86" s="2">
        <v>59</v>
      </c>
      <c r="C86" s="210"/>
      <c r="D86" s="207"/>
      <c r="E86" s="207"/>
      <c r="F86" s="202">
        <v>41.834000000000003</v>
      </c>
      <c r="G86" s="207"/>
      <c r="H86" s="207"/>
      <c r="I86" s="207"/>
      <c r="J86" s="207"/>
      <c r="K86" s="207"/>
      <c r="L86" s="207"/>
      <c r="M86" s="202">
        <v>42.515999999999998</v>
      </c>
      <c r="N86" s="237">
        <v>47.802</v>
      </c>
      <c r="O86" s="207"/>
      <c r="P86" s="209"/>
    </row>
    <row r="87" spans="1:16" ht="15.75" customHeight="1" x14ac:dyDescent="0.3">
      <c r="A87" s="2"/>
      <c r="B87" s="2">
        <v>60</v>
      </c>
      <c r="C87" s="210"/>
      <c r="D87" s="207"/>
      <c r="E87" s="207"/>
      <c r="F87" s="202">
        <v>41.783999999999999</v>
      </c>
      <c r="G87" s="207"/>
      <c r="H87" s="207"/>
      <c r="I87" s="207"/>
      <c r="J87" s="207"/>
      <c r="K87" s="207"/>
      <c r="L87" s="207"/>
      <c r="M87" s="207"/>
      <c r="N87" s="207"/>
      <c r="O87" s="207"/>
      <c r="P87" s="209"/>
    </row>
    <row r="88" spans="1:16" ht="15.75" customHeight="1" x14ac:dyDescent="0.3">
      <c r="A88" s="2"/>
      <c r="B88" s="2">
        <v>61</v>
      </c>
      <c r="C88" s="210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9"/>
    </row>
    <row r="89" spans="1:16" ht="15.75" customHeight="1" x14ac:dyDescent="0.3">
      <c r="A89" s="2"/>
      <c r="B89" s="2">
        <v>62</v>
      </c>
      <c r="C89" s="210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</row>
    <row r="90" spans="1:16" ht="15.75" customHeight="1" x14ac:dyDescent="0.3">
      <c r="A90" s="2"/>
      <c r="B90" s="2">
        <v>63</v>
      </c>
      <c r="C90" s="210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9"/>
    </row>
    <row r="91" spans="1:16" ht="15.75" customHeight="1" x14ac:dyDescent="0.3">
      <c r="A91" s="2"/>
      <c r="B91" s="2"/>
      <c r="C91" s="210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9"/>
    </row>
    <row r="92" spans="1:16" ht="15.75" customHeight="1" x14ac:dyDescent="0.3">
      <c r="A92" s="2"/>
      <c r="B92" s="2"/>
      <c r="C92" s="211"/>
      <c r="D92" s="212"/>
      <c r="E92" s="212"/>
      <c r="F92" s="212"/>
      <c r="G92" s="212"/>
      <c r="H92" s="212"/>
      <c r="I92" s="212"/>
      <c r="J92" s="212"/>
      <c r="K92" s="212"/>
      <c r="L92" s="212"/>
      <c r="M92" s="213"/>
      <c r="N92" s="213"/>
      <c r="O92" s="213"/>
      <c r="P92" s="214"/>
    </row>
    <row r="93" spans="1:16" ht="15.75" customHeight="1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</row>
    <row r="94" spans="1:16" ht="15.75" customHeight="1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</row>
    <row r="95" spans="1:16" ht="15.75" customHeight="1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</row>
    <row r="96" spans="1:16" ht="15.75" customHeight="1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</row>
    <row r="97" spans="1:16" ht="15.75" customHeight="1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</row>
    <row r="98" spans="1:16" ht="15.75" customHeight="1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</row>
    <row r="99" spans="1:16" ht="15.75" customHeight="1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</row>
    <row r="100" spans="1:16" ht="15.75" customHeight="1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</row>
    <row r="101" spans="1:16" ht="15.75" customHeight="1" x14ac:dyDescent="0.3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2"/>
      <c r="O101" s="2"/>
      <c r="P101" s="2"/>
    </row>
    <row r="102" spans="1:16" ht="15.75" customHeight="1" x14ac:dyDescent="0.3"/>
    <row r="103" spans="1:16" ht="15.75" customHeight="1" x14ac:dyDescent="0.3"/>
    <row r="104" spans="1:16" ht="15.75" customHeight="1" x14ac:dyDescent="0.3"/>
    <row r="105" spans="1:16" ht="15.75" customHeight="1" x14ac:dyDescent="0.3"/>
    <row r="106" spans="1:16" ht="15.75" customHeight="1" x14ac:dyDescent="0.3"/>
    <row r="107" spans="1:16" ht="15.75" customHeight="1" x14ac:dyDescent="0.3"/>
    <row r="108" spans="1:16" ht="15.75" customHeight="1" x14ac:dyDescent="0.3"/>
    <row r="109" spans="1:16" ht="15.75" customHeight="1" x14ac:dyDescent="0.3"/>
    <row r="110" spans="1:16" ht="15.75" customHeight="1" x14ac:dyDescent="0.3"/>
    <row r="111" spans="1:16" ht="15.75" customHeight="1" x14ac:dyDescent="0.3"/>
    <row r="112" spans="1:1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2">
    <mergeCell ref="F6:H6"/>
    <mergeCell ref="I6:I7"/>
    <mergeCell ref="J6:K6"/>
    <mergeCell ref="L6:M6"/>
    <mergeCell ref="A2:L2"/>
    <mergeCell ref="A4:N4"/>
    <mergeCell ref="A6:A7"/>
    <mergeCell ref="B6:B7"/>
    <mergeCell ref="C6:C7"/>
    <mergeCell ref="D6:D7"/>
    <mergeCell ref="E6:E7"/>
    <mergeCell ref="N6:N7"/>
  </mergeCells>
  <pageMargins left="0.70833333333333304" right="0.51180555555555496" top="0.74791666666666701" bottom="0.74791666666666701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2.6640625" customWidth="1"/>
    <col min="3" max="6" width="9.44140625" customWidth="1"/>
    <col min="7" max="7" width="11.33203125" customWidth="1"/>
    <col min="8" max="8" width="12.88671875" customWidth="1"/>
    <col min="9" max="9" width="13" customWidth="1"/>
    <col min="10" max="10" width="12.6640625" customWidth="1"/>
    <col min="11" max="11" width="12" customWidth="1"/>
    <col min="12" max="12" width="15.88671875" customWidth="1"/>
    <col min="13" max="13" width="11.44140625" customWidth="1"/>
    <col min="14" max="14" width="10.5546875" customWidth="1"/>
    <col min="15" max="16" width="8.88671875" customWidth="1"/>
  </cols>
  <sheetData>
    <row r="1" spans="1:16" ht="14.4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</row>
    <row r="2" spans="1:16" ht="18" x14ac:dyDescent="0.35">
      <c r="A2" s="323" t="s">
        <v>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"/>
      <c r="N2" s="2"/>
      <c r="O2" s="2"/>
      <c r="P2" s="2"/>
    </row>
    <row r="3" spans="1:16" ht="7.5" customHeight="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</row>
    <row r="4" spans="1:16" ht="18" x14ac:dyDescent="0.35">
      <c r="A4" s="324" t="s">
        <v>35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6"/>
      <c r="O4" s="2"/>
      <c r="P4" s="2"/>
    </row>
    <row r="5" spans="1:16" ht="7.5" customHeight="1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</row>
    <row r="6" spans="1:16" ht="30" customHeight="1" x14ac:dyDescent="0.3">
      <c r="A6" s="327" t="s">
        <v>85</v>
      </c>
      <c r="B6" s="328" t="s">
        <v>44</v>
      </c>
      <c r="C6" s="329" t="s">
        <v>48</v>
      </c>
      <c r="D6" s="331" t="s">
        <v>86</v>
      </c>
      <c r="E6" s="333" t="s">
        <v>87</v>
      </c>
      <c r="F6" s="318" t="s">
        <v>88</v>
      </c>
      <c r="G6" s="267"/>
      <c r="H6" s="267"/>
      <c r="I6" s="319" t="s">
        <v>89</v>
      </c>
      <c r="J6" s="320" t="s">
        <v>90</v>
      </c>
      <c r="K6" s="268"/>
      <c r="L6" s="321" t="s">
        <v>91</v>
      </c>
      <c r="M6" s="322"/>
      <c r="N6" s="279" t="s">
        <v>92</v>
      </c>
      <c r="O6" s="3"/>
      <c r="P6" s="3"/>
    </row>
    <row r="7" spans="1:16" ht="27.75" customHeight="1" x14ac:dyDescent="0.3">
      <c r="A7" s="283"/>
      <c r="B7" s="274"/>
      <c r="C7" s="330"/>
      <c r="D7" s="332"/>
      <c r="E7" s="293"/>
      <c r="F7" s="110" t="s">
        <v>93</v>
      </c>
      <c r="G7" s="111" t="s">
        <v>94</v>
      </c>
      <c r="H7" s="112" t="s">
        <v>95</v>
      </c>
      <c r="I7" s="274"/>
      <c r="J7" s="113" t="s">
        <v>96</v>
      </c>
      <c r="K7" s="114" t="s">
        <v>97</v>
      </c>
      <c r="L7" s="115" t="s">
        <v>98</v>
      </c>
      <c r="M7" s="116" t="s">
        <v>99</v>
      </c>
      <c r="N7" s="334"/>
      <c r="O7" s="3"/>
      <c r="P7" s="3"/>
    </row>
    <row r="8" spans="1:16" ht="30" customHeight="1" x14ac:dyDescent="0.3">
      <c r="A8" s="117">
        <v>1</v>
      </c>
      <c r="B8" s="118" t="s">
        <v>58</v>
      </c>
      <c r="C8" s="119">
        <v>2</v>
      </c>
      <c r="D8" s="120">
        <f>COUNTA(C28:C92)</f>
        <v>23</v>
      </c>
      <c r="E8" s="215">
        <f>COUNTA(C28:C92)</f>
        <v>23</v>
      </c>
      <c r="F8" s="150">
        <f>MIN(C28:C91)</f>
        <v>42.095999999999997</v>
      </c>
      <c r="G8" s="251">
        <f>AVERAGE(C28:C94)</f>
        <v>42.526565217391301</v>
      </c>
      <c r="H8" s="124">
        <f t="shared" ref="H8:H21" si="0">G8-F8</f>
        <v>0.4305652173913046</v>
      </c>
      <c r="I8" s="125">
        <v>1.1944444444444445E-2</v>
      </c>
      <c r="J8" s="126">
        <f t="shared" ref="J8:K8" si="1">I8</f>
        <v>1.1944444444444445E-2</v>
      </c>
      <c r="K8" s="127">
        <f t="shared" si="1"/>
        <v>1.1944444444444445E-2</v>
      </c>
      <c r="L8" s="128">
        <v>145.553</v>
      </c>
      <c r="M8" s="129">
        <v>93.826999999999998</v>
      </c>
      <c r="N8" s="130" t="s">
        <v>100</v>
      </c>
      <c r="O8" s="131" t="s">
        <v>99</v>
      </c>
      <c r="P8" s="4"/>
    </row>
    <row r="9" spans="1:16" ht="30" customHeight="1" x14ac:dyDescent="0.3">
      <c r="A9" s="132">
        <v>2</v>
      </c>
      <c r="B9" s="133" t="s">
        <v>59</v>
      </c>
      <c r="C9" s="134">
        <v>69</v>
      </c>
      <c r="D9" s="135">
        <f>COUNTA(D28:D92)+D8+1</f>
        <v>52</v>
      </c>
      <c r="E9" s="218">
        <f>COUNTA(D28:D92)+1</f>
        <v>29</v>
      </c>
      <c r="F9" s="153">
        <f>MIN(D28:D91)</f>
        <v>42.045999999999999</v>
      </c>
      <c r="G9" s="138">
        <f>AVERAGE(D28:D93)</f>
        <v>42.548785714285714</v>
      </c>
      <c r="H9" s="139">
        <f t="shared" si="0"/>
        <v>0.50278571428571439</v>
      </c>
      <c r="I9" s="140">
        <v>2.7372685185185184E-2</v>
      </c>
      <c r="J9" s="141">
        <f t="shared" ref="J9:J21" si="2">I9-I8</f>
        <v>1.5428240740740739E-2</v>
      </c>
      <c r="K9" s="142">
        <f t="shared" ref="K9:K10" si="3">J9</f>
        <v>1.5428240740740739E-2</v>
      </c>
      <c r="L9" s="143">
        <v>148.792</v>
      </c>
      <c r="M9" s="144">
        <v>100.664</v>
      </c>
      <c r="N9" s="258" t="s">
        <v>106</v>
      </c>
      <c r="O9" s="131" t="s">
        <v>135</v>
      </c>
      <c r="P9" s="4"/>
    </row>
    <row r="10" spans="1:16" ht="30" customHeight="1" x14ac:dyDescent="0.3">
      <c r="A10" s="132">
        <v>3</v>
      </c>
      <c r="B10" s="147" t="s">
        <v>60</v>
      </c>
      <c r="C10" s="148">
        <v>10</v>
      </c>
      <c r="D10" s="135">
        <f>COUNTA(E28:E92)+D9+1</f>
        <v>81</v>
      </c>
      <c r="E10" s="218">
        <f>COUNTA(E28:E92)+1</f>
        <v>29</v>
      </c>
      <c r="F10" s="137">
        <f>MIN(E28:E93)</f>
        <v>42.356000000000002</v>
      </c>
      <c r="G10" s="138">
        <f>AVERAGE(E28:E94)</f>
        <v>42.692178571428563</v>
      </c>
      <c r="H10" s="139">
        <f t="shared" si="0"/>
        <v>0.33617857142856167</v>
      </c>
      <c r="I10" s="140">
        <v>4.2939814814814813E-2</v>
      </c>
      <c r="J10" s="141">
        <f t="shared" si="2"/>
        <v>1.5567129629629629E-2</v>
      </c>
      <c r="K10" s="142">
        <f t="shared" si="3"/>
        <v>1.5567129629629629E-2</v>
      </c>
      <c r="L10" s="143">
        <v>145.1</v>
      </c>
      <c r="M10" s="144">
        <v>96.123999999999995</v>
      </c>
      <c r="N10" s="234" t="s">
        <v>139</v>
      </c>
      <c r="O10" s="131" t="s">
        <v>140</v>
      </c>
      <c r="P10" s="4"/>
    </row>
    <row r="11" spans="1:16" ht="30" customHeight="1" x14ac:dyDescent="0.3">
      <c r="A11" s="132">
        <v>4</v>
      </c>
      <c r="B11" s="147" t="s">
        <v>58</v>
      </c>
      <c r="C11" s="134">
        <v>1</v>
      </c>
      <c r="D11" s="135">
        <f>COUNTA(F28:F92)+D10+1</f>
        <v>114</v>
      </c>
      <c r="E11" s="218">
        <f>COUNTA(F28:F92)+1</f>
        <v>33</v>
      </c>
      <c r="F11" s="149">
        <f>MIN(F28:F93)</f>
        <v>42.51</v>
      </c>
      <c r="G11" s="138">
        <f>AVERAGE(F28:F93)</f>
        <v>43.181937499999989</v>
      </c>
      <c r="H11" s="139">
        <f t="shared" si="0"/>
        <v>0.67193749999999142</v>
      </c>
      <c r="I11" s="140">
        <v>6.0648148148148145E-2</v>
      </c>
      <c r="J11" s="141">
        <f t="shared" si="2"/>
        <v>1.7708333333333333E-2</v>
      </c>
      <c r="K11" s="142">
        <f t="shared" ref="K11:K18" si="4">J11+K8</f>
        <v>2.9652777777777778E-2</v>
      </c>
      <c r="L11" s="143">
        <v>140.48500000000001</v>
      </c>
      <c r="M11" s="246">
        <v>89.305999999999997</v>
      </c>
      <c r="N11" s="145"/>
      <c r="O11" s="146"/>
      <c r="P11" s="4"/>
    </row>
    <row r="12" spans="1:16" ht="30" customHeight="1" x14ac:dyDescent="0.3">
      <c r="A12" s="132">
        <v>5</v>
      </c>
      <c r="B12" s="147" t="s">
        <v>59</v>
      </c>
      <c r="C12" s="134">
        <v>33</v>
      </c>
      <c r="D12" s="135">
        <f>COUNTA(G28:G92)+D11+1</f>
        <v>157</v>
      </c>
      <c r="E12" s="218">
        <f>COUNTA(G28:G92)+1</f>
        <v>43</v>
      </c>
      <c r="F12" s="219">
        <f>MIN(G28:G93)</f>
        <v>42.393000000000001</v>
      </c>
      <c r="G12" s="151">
        <f>AVERAGE(G34:G89,G28:G32)</f>
        <v>42.971390243902427</v>
      </c>
      <c r="H12" s="139">
        <f t="shared" si="0"/>
        <v>0.57839024390242599</v>
      </c>
      <c r="I12" s="140">
        <v>8.3263888888888887E-2</v>
      </c>
      <c r="J12" s="141">
        <f t="shared" si="2"/>
        <v>2.2615740740740742E-2</v>
      </c>
      <c r="K12" s="142">
        <f t="shared" si="4"/>
        <v>3.8043981481481484E-2</v>
      </c>
      <c r="L12" s="143">
        <v>143.494</v>
      </c>
      <c r="M12" s="144">
        <v>93.106999999999999</v>
      </c>
      <c r="N12" s="145"/>
      <c r="O12" s="146"/>
      <c r="P12" s="4"/>
    </row>
    <row r="13" spans="1:16" ht="30" customHeight="1" x14ac:dyDescent="0.3">
      <c r="A13" s="132">
        <v>6</v>
      </c>
      <c r="B13" s="147" t="s">
        <v>60</v>
      </c>
      <c r="C13" s="134">
        <v>3</v>
      </c>
      <c r="D13" s="135">
        <f>COUNTA(H28:H92)+D12+1</f>
        <v>219</v>
      </c>
      <c r="E13" s="218">
        <f>COUNTA(H28:H92)+1</f>
        <v>62</v>
      </c>
      <c r="F13" s="153">
        <f>MIN(H28:H93)</f>
        <v>42.128999999999998</v>
      </c>
      <c r="G13" s="138">
        <f>AVERAGE(H28:H93)</f>
        <v>42.655032786885251</v>
      </c>
      <c r="H13" s="139">
        <f t="shared" si="0"/>
        <v>0.52603278688525279</v>
      </c>
      <c r="I13" s="140">
        <v>0.11501157407407407</v>
      </c>
      <c r="J13" s="259">
        <f t="shared" si="2"/>
        <v>3.1747685185185184E-2</v>
      </c>
      <c r="K13" s="142">
        <f t="shared" si="4"/>
        <v>4.731481481481481E-2</v>
      </c>
      <c r="L13" s="143">
        <v>163.87100000000001</v>
      </c>
      <c r="M13" s="144">
        <v>116.04300000000001</v>
      </c>
      <c r="N13" s="145"/>
      <c r="O13" s="146"/>
      <c r="P13" s="4"/>
    </row>
    <row r="14" spans="1:16" ht="30" customHeight="1" x14ac:dyDescent="0.3">
      <c r="A14" s="132">
        <v>7</v>
      </c>
      <c r="B14" s="147" t="s">
        <v>58</v>
      </c>
      <c r="C14" s="134">
        <v>44</v>
      </c>
      <c r="D14" s="135">
        <f>COUNTA(I28:I92)+D13+1</f>
        <v>256</v>
      </c>
      <c r="E14" s="218">
        <f>COUNTA(I28:I92)+1</f>
        <v>37</v>
      </c>
      <c r="F14" s="149">
        <f>MIN(I28:I93)</f>
        <v>42.353999999999999</v>
      </c>
      <c r="G14" s="138">
        <f>AVERAGE(I38:I93,I28:I36)</f>
        <v>43.62311428571428</v>
      </c>
      <c r="H14" s="139">
        <f t="shared" si="0"/>
        <v>1.2691142857142808</v>
      </c>
      <c r="I14" s="140">
        <v>0.13570601851851852</v>
      </c>
      <c r="J14" s="141">
        <f t="shared" si="2"/>
        <v>2.0694444444444446E-2</v>
      </c>
      <c r="K14" s="142">
        <f t="shared" si="4"/>
        <v>5.0347222222222224E-2</v>
      </c>
      <c r="L14" s="143">
        <v>168.30799999999999</v>
      </c>
      <c r="M14" s="144">
        <v>99.239000000000004</v>
      </c>
      <c r="N14" s="145"/>
      <c r="O14" s="146"/>
      <c r="P14" s="4"/>
    </row>
    <row r="15" spans="1:16" ht="30" customHeight="1" x14ac:dyDescent="0.3">
      <c r="A15" s="154">
        <v>8</v>
      </c>
      <c r="B15" s="147" t="s">
        <v>59</v>
      </c>
      <c r="C15" s="134">
        <v>18</v>
      </c>
      <c r="D15" s="135">
        <f>COUNTA(J28:J93)+D14+1</f>
        <v>291</v>
      </c>
      <c r="E15" s="220">
        <f>COUNTA(J28:J93)+1</f>
        <v>35</v>
      </c>
      <c r="F15" s="219">
        <f>MIN(J28:J93)</f>
        <v>57.289000000000001</v>
      </c>
      <c r="G15" s="151">
        <f>AVERAGE(J28:J93)</f>
        <v>59.395705882352935</v>
      </c>
      <c r="H15" s="139">
        <f t="shared" si="0"/>
        <v>2.1067058823529337</v>
      </c>
      <c r="I15" s="156">
        <v>0.16097222222222221</v>
      </c>
      <c r="J15" s="157">
        <f t="shared" si="2"/>
        <v>2.5266203703703694E-2</v>
      </c>
      <c r="K15" s="142">
        <f t="shared" si="4"/>
        <v>6.3310185185185178E-2</v>
      </c>
      <c r="L15" s="158">
        <v>168.58</v>
      </c>
      <c r="M15" s="161">
        <v>104.25</v>
      </c>
      <c r="N15" s="160"/>
      <c r="O15" s="146"/>
      <c r="P15" s="4"/>
    </row>
    <row r="16" spans="1:16" ht="30" customHeight="1" x14ac:dyDescent="0.3">
      <c r="A16" s="154">
        <v>9</v>
      </c>
      <c r="B16" s="147" t="s">
        <v>60</v>
      </c>
      <c r="C16" s="134">
        <v>69</v>
      </c>
      <c r="D16" s="135">
        <f>COUNTA(K28:K92)+D15+1</f>
        <v>338</v>
      </c>
      <c r="E16" s="220">
        <f>COUNTA(K28:K92)+1</f>
        <v>47</v>
      </c>
      <c r="F16" s="153">
        <f>MIN(K28:K93)</f>
        <v>42.021000000000001</v>
      </c>
      <c r="G16" s="138">
        <f>AVERAGE(K28:K93)</f>
        <v>46.390999999999998</v>
      </c>
      <c r="H16" s="139">
        <f t="shared" si="0"/>
        <v>4.3699999999999974</v>
      </c>
      <c r="I16" s="156">
        <v>0.18743055555555554</v>
      </c>
      <c r="J16" s="157">
        <f t="shared" si="2"/>
        <v>2.6458333333333334E-2</v>
      </c>
      <c r="K16" s="142">
        <f t="shared" si="4"/>
        <v>7.3773148148148143E-2</v>
      </c>
      <c r="L16" s="158">
        <v>150.76599999999999</v>
      </c>
      <c r="M16" s="161">
        <v>102.60299999999999</v>
      </c>
      <c r="N16" s="160"/>
      <c r="O16" s="146"/>
      <c r="P16" s="4"/>
    </row>
    <row r="17" spans="1:16" ht="30" customHeight="1" x14ac:dyDescent="0.3">
      <c r="A17" s="154">
        <v>10</v>
      </c>
      <c r="B17" s="133" t="s">
        <v>58</v>
      </c>
      <c r="C17" s="134">
        <v>5</v>
      </c>
      <c r="D17" s="135">
        <f>COUNTA(L28:L92)+D16+1</f>
        <v>382</v>
      </c>
      <c r="E17" s="220">
        <f>COUNTA(L28:L92)+1</f>
        <v>44</v>
      </c>
      <c r="F17" s="137">
        <f>MIN(L28:L93)</f>
        <v>42.399000000000001</v>
      </c>
      <c r="G17" s="138">
        <f>AVERAGE(L33:L93,L28:L31)</f>
        <v>44.114047619047632</v>
      </c>
      <c r="H17" s="139">
        <f t="shared" si="0"/>
        <v>1.7150476190476311</v>
      </c>
      <c r="I17" s="156">
        <v>0.21126157407407409</v>
      </c>
      <c r="J17" s="157">
        <f t="shared" si="2"/>
        <v>2.3831018518518543E-2</v>
      </c>
      <c r="K17" s="142">
        <f t="shared" si="4"/>
        <v>7.4178240740740767E-2</v>
      </c>
      <c r="L17" s="158">
        <v>149.37799999999999</v>
      </c>
      <c r="M17" s="161">
        <v>94.79</v>
      </c>
      <c r="N17" s="160"/>
      <c r="O17" s="146"/>
      <c r="P17" s="4"/>
    </row>
    <row r="18" spans="1:16" ht="30" customHeight="1" x14ac:dyDescent="0.3">
      <c r="A18" s="154">
        <v>11</v>
      </c>
      <c r="B18" s="133" t="s">
        <v>59</v>
      </c>
      <c r="C18" s="134">
        <v>33</v>
      </c>
      <c r="D18" s="135">
        <f>COUNTA(M28:M92)+D17+1</f>
        <v>427</v>
      </c>
      <c r="E18" s="220">
        <f>COUNTA(M28:M92)+1</f>
        <v>45</v>
      </c>
      <c r="F18" s="149">
        <f>MIN(M28:M93)</f>
        <v>42.445999999999998</v>
      </c>
      <c r="G18" s="138">
        <f>AVERAGE(M28:M93)</f>
        <v>43.074886363636374</v>
      </c>
      <c r="H18" s="139">
        <f t="shared" si="0"/>
        <v>0.62888636363637573</v>
      </c>
      <c r="I18" s="156">
        <v>0.2348726851851852</v>
      </c>
      <c r="J18" s="157">
        <f t="shared" si="2"/>
        <v>2.361111111111111E-2</v>
      </c>
      <c r="K18" s="142">
        <f t="shared" si="4"/>
        <v>8.6921296296296288E-2</v>
      </c>
      <c r="L18" s="158">
        <v>142.06399999999999</v>
      </c>
      <c r="M18" s="161">
        <v>92.388999999999996</v>
      </c>
      <c r="N18" s="160"/>
      <c r="O18" s="146"/>
      <c r="P18" s="4"/>
    </row>
    <row r="19" spans="1:16" ht="30" customHeight="1" x14ac:dyDescent="0.3">
      <c r="A19" s="154">
        <v>12</v>
      </c>
      <c r="B19" s="133" t="s">
        <v>58</v>
      </c>
      <c r="C19" s="134">
        <v>3</v>
      </c>
      <c r="D19" s="135">
        <f>COUNTA(N28:N92)+D18+1</f>
        <v>453</v>
      </c>
      <c r="E19" s="220">
        <f>COUNTA(N28:N92)+1</f>
        <v>26</v>
      </c>
      <c r="F19" s="219">
        <f>MIN(N28:N93)</f>
        <v>42.415999999999997</v>
      </c>
      <c r="G19" s="151">
        <f>AVERAGE(N28:N93)</f>
        <v>43.032600000000002</v>
      </c>
      <c r="H19" s="139">
        <f t="shared" si="0"/>
        <v>0.61660000000000537</v>
      </c>
      <c r="I19" s="156">
        <v>0.2489699074074074</v>
      </c>
      <c r="J19" s="157">
        <f t="shared" si="2"/>
        <v>1.4097222222222205E-2</v>
      </c>
      <c r="K19" s="247">
        <f>J19+K17</f>
        <v>8.8275462962962972E-2</v>
      </c>
      <c r="L19" s="158">
        <v>164.32900000000001</v>
      </c>
      <c r="M19" s="260"/>
      <c r="N19" s="160"/>
      <c r="O19" s="146"/>
      <c r="P19" s="4"/>
    </row>
    <row r="20" spans="1:16" ht="30" customHeight="1" x14ac:dyDescent="0.3">
      <c r="A20" s="154">
        <v>13</v>
      </c>
      <c r="B20" s="133" t="s">
        <v>60</v>
      </c>
      <c r="C20" s="163">
        <v>1</v>
      </c>
      <c r="D20" s="135">
        <f>COUNTA(O28:O92)+D19+1</f>
        <v>502</v>
      </c>
      <c r="E20" s="220">
        <f>COUNTA(O28:O92)+1</f>
        <v>49</v>
      </c>
      <c r="F20" s="261">
        <f>MIN(O28:O93)</f>
        <v>41.954000000000001</v>
      </c>
      <c r="G20" s="151">
        <f>AVERAGE(O28:O93)</f>
        <v>42.774979166666668</v>
      </c>
      <c r="H20" s="139">
        <f t="shared" si="0"/>
        <v>0.82097916666666748</v>
      </c>
      <c r="I20" s="156">
        <v>0.27460648148148148</v>
      </c>
      <c r="J20" s="157">
        <f t="shared" si="2"/>
        <v>2.5636574074074076E-2</v>
      </c>
      <c r="K20" s="165">
        <f>J20+K16</f>
        <v>9.9409722222222219E-2</v>
      </c>
      <c r="L20" s="158">
        <v>132.00200000000001</v>
      </c>
      <c r="M20" s="262">
        <v>86.751999999999995</v>
      </c>
      <c r="N20" s="160"/>
      <c r="O20" s="146"/>
      <c r="P20" s="4"/>
    </row>
    <row r="21" spans="1:16" ht="30" customHeight="1" x14ac:dyDescent="0.3">
      <c r="A21" s="166" t="s">
        <v>101</v>
      </c>
      <c r="B21" s="167" t="s">
        <v>59</v>
      </c>
      <c r="C21" s="168">
        <v>21</v>
      </c>
      <c r="D21" s="169">
        <f>COUNTA(P28:P92)+D20+1</f>
        <v>537</v>
      </c>
      <c r="E21" s="223">
        <f>COUNTA(P28:P92)+1</f>
        <v>35</v>
      </c>
      <c r="F21" s="164">
        <f>MIN(P28:P93)</f>
        <v>41.886000000000003</v>
      </c>
      <c r="G21" s="224">
        <f>AVERAGE(P28:P93)</f>
        <v>42.377323529411761</v>
      </c>
      <c r="H21" s="173">
        <f t="shared" si="0"/>
        <v>0.49132352941175839</v>
      </c>
      <c r="I21" s="174" t="str">
        <f>'Загальні результати'!H6</f>
        <v>7:00:37</v>
      </c>
      <c r="J21" s="175">
        <f t="shared" si="2"/>
        <v>1.7488425925925921E-2</v>
      </c>
      <c r="K21" s="176">
        <f>J21+K18</f>
        <v>0.10440972222222221</v>
      </c>
      <c r="L21" s="177"/>
      <c r="M21" s="178"/>
      <c r="N21" s="256" t="s">
        <v>141</v>
      </c>
      <c r="O21" s="131" t="s">
        <v>99</v>
      </c>
      <c r="P21" s="4"/>
    </row>
    <row r="22" spans="1:16" ht="30" customHeight="1" x14ac:dyDescent="0.3">
      <c r="A22" s="180"/>
      <c r="B22" s="181"/>
      <c r="C22" s="180"/>
      <c r="D22" s="180"/>
      <c r="E22" s="180"/>
      <c r="F22" s="153">
        <f>AVERAGE(F8,F11,F14,F17,F19)</f>
        <v>42.354999999999997</v>
      </c>
      <c r="G22" s="182">
        <f>AVERAGE(C28:C92,F28:F92,I38:I92,I28:I36,L33:L92,L28:L31,N28:N92)</f>
        <v>43.409853503184721</v>
      </c>
      <c r="H22" s="183">
        <f>AVERAGE(H8,H11,H14,H17,H19)</f>
        <v>0.94065292443064263</v>
      </c>
      <c r="I22" s="184" t="s">
        <v>142</v>
      </c>
      <c r="J22" s="180"/>
      <c r="K22" s="185" t="s">
        <v>103</v>
      </c>
      <c r="L22" s="186">
        <f>AVERAGE(L8:L20)</f>
        <v>150.97861538461538</v>
      </c>
      <c r="M22" s="187">
        <f>AVERAGE(M11+10,M8:M10,M12:M20)-90</f>
        <v>8.2578333333333234</v>
      </c>
      <c r="N22" s="181" t="s">
        <v>104</v>
      </c>
      <c r="O22" s="4"/>
      <c r="P22" s="4"/>
    </row>
    <row r="23" spans="1:16" ht="27.75" customHeight="1" x14ac:dyDescent="0.3">
      <c r="A23" s="188"/>
      <c r="B23" s="189"/>
      <c r="C23" s="188"/>
      <c r="D23" s="190"/>
      <c r="E23" s="190"/>
      <c r="F23" s="221">
        <f>AVERAGE(F9,F12,F15,F18,F21)</f>
        <v>45.212000000000003</v>
      </c>
      <c r="G23" s="248">
        <f>AVERAGE(D28:D92,G34:G93,G28:G32,J28:J93,M28:M93,P28:P92)</f>
        <v>45.904812154696124</v>
      </c>
      <c r="H23" s="249">
        <f>AVERAGE(H9,H12,H15,H18,H21)</f>
        <v>0.86161834671784165</v>
      </c>
      <c r="I23" s="250" t="s">
        <v>143</v>
      </c>
      <c r="J23" s="190"/>
      <c r="K23" s="190"/>
      <c r="L23" s="193"/>
      <c r="M23" s="193"/>
      <c r="N23" s="2"/>
      <c r="O23" s="2"/>
      <c r="P23" s="2"/>
    </row>
    <row r="24" spans="1:16" ht="27.75" customHeight="1" x14ac:dyDescent="0.3">
      <c r="A24" s="188"/>
      <c r="B24" s="189"/>
      <c r="C24" s="188"/>
      <c r="D24" s="190"/>
      <c r="E24" s="190"/>
      <c r="F24" s="191">
        <f>AVERAGE(F10,F13,F16,F20)</f>
        <v>42.115000000000002</v>
      </c>
      <c r="G24" s="172">
        <f>AVERAGE(E28:E92,H28:H92,K28:K92,O28:O85)</f>
        <v>43.631273224043703</v>
      </c>
      <c r="H24" s="173">
        <f>AVERAGE(H10,H13,H16,H20)</f>
        <v>1.5132976312451198</v>
      </c>
      <c r="I24" s="192" t="s">
        <v>144</v>
      </c>
      <c r="J24" s="190" t="s">
        <v>66</v>
      </c>
      <c r="K24" s="190"/>
      <c r="L24" s="193"/>
      <c r="M24" s="193"/>
      <c r="N24" s="2"/>
      <c r="O24" s="2"/>
      <c r="P24" s="2"/>
    </row>
    <row r="25" spans="1:16" ht="30" customHeight="1" x14ac:dyDescent="0.3">
      <c r="A25" s="188"/>
      <c r="B25" s="189"/>
      <c r="C25" s="188"/>
      <c r="D25" s="190"/>
      <c r="E25" s="190"/>
      <c r="F25" s="194">
        <f>AVERAGE(F8:F21)</f>
        <v>43.306785714285702</v>
      </c>
      <c r="G25" s="195">
        <f>AVERAGE(C38:P100,C28:P31,C32:K32,C33:F37,G34:H37,H33:P33,I34:P36,J37:P37,M32:P32)</f>
        <v>44.354397312859874</v>
      </c>
      <c r="H25" s="196">
        <f>AVERAGE(H8:H21)</f>
        <v>1.0760390629087786</v>
      </c>
      <c r="I25" s="190"/>
      <c r="J25" s="190"/>
      <c r="K25" s="190"/>
      <c r="L25" s="188"/>
      <c r="M25" s="188"/>
      <c r="N25" s="2"/>
      <c r="O25" s="2"/>
      <c r="P25" s="2"/>
    </row>
    <row r="26" spans="1:16" ht="15.75" customHeight="1" x14ac:dyDescent="0.3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2"/>
      <c r="N26" s="2"/>
      <c r="O26" s="2"/>
      <c r="P26" s="2"/>
    </row>
    <row r="27" spans="1:16" ht="15.75" customHeight="1" x14ac:dyDescent="0.3">
      <c r="A27" s="2"/>
      <c r="B27" s="2"/>
      <c r="C27" s="197" t="str">
        <f>B8</f>
        <v>Рибкін Іван</v>
      </c>
      <c r="D27" s="197" t="str">
        <f>B9</f>
        <v>Ждан-Пушкін Антон</v>
      </c>
      <c r="E27" s="197" t="str">
        <f>B10</f>
        <v>Царегородцев Іван</v>
      </c>
      <c r="F27" s="197" t="str">
        <f>B11</f>
        <v>Рибкін Іван</v>
      </c>
      <c r="G27" s="197" t="str">
        <f>B12</f>
        <v>Ждан-Пушкін Антон</v>
      </c>
      <c r="H27" s="197" t="str">
        <f>B13</f>
        <v>Царегородцев Іван</v>
      </c>
      <c r="I27" s="197" t="str">
        <f>B14</f>
        <v>Рибкін Іван</v>
      </c>
      <c r="J27" s="197" t="str">
        <f>B15</f>
        <v>Ждан-Пушкін Антон</v>
      </c>
      <c r="K27" s="197" t="str">
        <f>B16</f>
        <v>Царегородцев Іван</v>
      </c>
      <c r="L27" s="197" t="str">
        <f>B17</f>
        <v>Рибкін Іван</v>
      </c>
      <c r="M27" s="197" t="str">
        <f>B18</f>
        <v>Ждан-Пушкін Антон</v>
      </c>
      <c r="N27" s="197" t="str">
        <f>B19</f>
        <v>Рибкін Іван</v>
      </c>
      <c r="O27" s="197" t="str">
        <f>B20</f>
        <v>Царегородцев Іван</v>
      </c>
      <c r="P27" s="197" t="str">
        <f>B21</f>
        <v>Ждан-Пушкін Антон</v>
      </c>
    </row>
    <row r="28" spans="1:16" ht="15.75" customHeight="1" x14ac:dyDescent="0.3">
      <c r="A28" s="2"/>
      <c r="B28" s="2">
        <v>1</v>
      </c>
      <c r="C28" s="198">
        <v>44.94</v>
      </c>
      <c r="D28" s="199">
        <v>44.143000000000001</v>
      </c>
      <c r="E28" s="199">
        <v>44.139000000000003</v>
      </c>
      <c r="F28" s="199">
        <v>44.511000000000003</v>
      </c>
      <c r="G28" s="199">
        <v>43.701000000000001</v>
      </c>
      <c r="H28" s="199">
        <v>44.527000000000001</v>
      </c>
      <c r="I28" s="199">
        <v>43.779000000000003</v>
      </c>
      <c r="J28" s="199">
        <v>62.975999999999999</v>
      </c>
      <c r="K28" s="199">
        <v>61.628</v>
      </c>
      <c r="L28" s="199">
        <v>45.085999999999999</v>
      </c>
      <c r="M28" s="199">
        <v>45.954999999999998</v>
      </c>
      <c r="N28" s="199">
        <v>44.18</v>
      </c>
      <c r="O28" s="199">
        <v>47.054000000000002</v>
      </c>
      <c r="P28" s="200">
        <v>43.704999999999998</v>
      </c>
    </row>
    <row r="29" spans="1:16" ht="15.75" customHeight="1" x14ac:dyDescent="0.3">
      <c r="A29" s="2"/>
      <c r="B29" s="2">
        <v>2</v>
      </c>
      <c r="C29" s="201">
        <v>42.606999999999999</v>
      </c>
      <c r="D29" s="202">
        <v>42.68</v>
      </c>
      <c r="E29" s="202">
        <v>42.738999999999997</v>
      </c>
      <c r="F29" s="202">
        <v>42.762</v>
      </c>
      <c r="G29" s="202">
        <v>42.856000000000002</v>
      </c>
      <c r="H29" s="202">
        <v>43.081000000000003</v>
      </c>
      <c r="I29" s="202">
        <v>43.134</v>
      </c>
      <c r="J29" s="202">
        <v>62.945</v>
      </c>
      <c r="K29" s="202">
        <v>62.44</v>
      </c>
      <c r="L29" s="202">
        <v>43.854999999999997</v>
      </c>
      <c r="M29" s="203">
        <v>45.024000000000001</v>
      </c>
      <c r="N29" s="203">
        <v>42.823</v>
      </c>
      <c r="O29" s="202">
        <v>43.048999999999999</v>
      </c>
      <c r="P29" s="204">
        <v>42.542000000000002</v>
      </c>
    </row>
    <row r="30" spans="1:16" ht="15.75" customHeight="1" x14ac:dyDescent="0.3">
      <c r="A30" s="2"/>
      <c r="B30" s="2">
        <v>3</v>
      </c>
      <c r="C30" s="201">
        <v>42.545000000000002</v>
      </c>
      <c r="D30" s="202">
        <v>42.506999999999998</v>
      </c>
      <c r="E30" s="202">
        <v>42.491</v>
      </c>
      <c r="F30" s="202">
        <v>44.491</v>
      </c>
      <c r="G30" s="202">
        <v>43.268000000000001</v>
      </c>
      <c r="H30" s="202">
        <v>45.122</v>
      </c>
      <c r="I30" s="202">
        <v>42.646999999999998</v>
      </c>
      <c r="J30" s="202">
        <v>59.095999999999997</v>
      </c>
      <c r="K30" s="202">
        <v>56.564999999999998</v>
      </c>
      <c r="L30" s="202">
        <v>43.466000000000001</v>
      </c>
      <c r="M30" s="203">
        <v>43.820999999999998</v>
      </c>
      <c r="N30" s="203">
        <v>44.564</v>
      </c>
      <c r="O30" s="202">
        <v>43.648000000000003</v>
      </c>
      <c r="P30" s="204">
        <v>42.381999999999998</v>
      </c>
    </row>
    <row r="31" spans="1:16" ht="15.75" customHeight="1" x14ac:dyDescent="0.3">
      <c r="A31" s="2"/>
      <c r="B31" s="2">
        <v>4</v>
      </c>
      <c r="C31" s="201">
        <v>42.405000000000001</v>
      </c>
      <c r="D31" s="202">
        <v>43.262</v>
      </c>
      <c r="E31" s="202">
        <v>42.43</v>
      </c>
      <c r="F31" s="202">
        <v>42.805999999999997</v>
      </c>
      <c r="G31" s="202">
        <v>42.531999999999996</v>
      </c>
      <c r="H31" s="202">
        <v>42.805</v>
      </c>
      <c r="I31" s="202">
        <v>42.725999999999999</v>
      </c>
      <c r="J31" s="202">
        <v>59.764000000000003</v>
      </c>
      <c r="K31" s="202">
        <v>56.783999999999999</v>
      </c>
      <c r="L31" s="202">
        <v>45.847000000000001</v>
      </c>
      <c r="M31" s="203">
        <v>44.904000000000003</v>
      </c>
      <c r="N31" s="203">
        <v>43.502000000000002</v>
      </c>
      <c r="O31" s="202">
        <v>43.121000000000002</v>
      </c>
      <c r="P31" s="204">
        <v>42.469000000000001</v>
      </c>
    </row>
    <row r="32" spans="1:16" ht="15.75" customHeight="1" x14ac:dyDescent="0.3">
      <c r="A32" s="2"/>
      <c r="B32" s="2">
        <v>5</v>
      </c>
      <c r="C32" s="201">
        <v>42.523000000000003</v>
      </c>
      <c r="D32" s="202">
        <v>42.411999999999999</v>
      </c>
      <c r="E32" s="202">
        <v>42.372</v>
      </c>
      <c r="F32" s="202">
        <v>43.637</v>
      </c>
      <c r="G32" s="202">
        <v>42.847999999999999</v>
      </c>
      <c r="H32" s="202">
        <v>43.36</v>
      </c>
      <c r="I32" s="202">
        <v>42.872</v>
      </c>
      <c r="J32" s="202">
        <v>59.106000000000002</v>
      </c>
      <c r="K32" s="202">
        <v>53.225000000000001</v>
      </c>
      <c r="L32" s="263">
        <v>49.329000000000001</v>
      </c>
      <c r="M32" s="202">
        <v>42.792999999999999</v>
      </c>
      <c r="N32" s="202">
        <v>42.890999999999998</v>
      </c>
      <c r="O32" s="202">
        <v>42.713000000000001</v>
      </c>
      <c r="P32" s="204">
        <v>42.177999999999997</v>
      </c>
    </row>
    <row r="33" spans="1:16" ht="15.75" customHeight="1" x14ac:dyDescent="0.3">
      <c r="A33" s="2"/>
      <c r="B33" s="2">
        <v>6</v>
      </c>
      <c r="C33" s="201">
        <v>42.697000000000003</v>
      </c>
      <c r="D33" s="202">
        <v>42.494</v>
      </c>
      <c r="E33" s="202">
        <v>42.563000000000002</v>
      </c>
      <c r="F33" s="202">
        <v>42.83</v>
      </c>
      <c r="G33" s="205">
        <v>53.475000000000001</v>
      </c>
      <c r="H33" s="202">
        <v>42.542000000000002</v>
      </c>
      <c r="I33" s="202">
        <v>42.606999999999999</v>
      </c>
      <c r="J33" s="202">
        <v>60.122</v>
      </c>
      <c r="K33" s="202">
        <v>53.94</v>
      </c>
      <c r="L33" s="202">
        <v>43.808</v>
      </c>
      <c r="M33" s="202">
        <v>43.128999999999998</v>
      </c>
      <c r="N33" s="202">
        <v>42.841000000000001</v>
      </c>
      <c r="O33" s="202">
        <v>43.676000000000002</v>
      </c>
      <c r="P33" s="206">
        <v>43.259</v>
      </c>
    </row>
    <row r="34" spans="1:16" ht="15.75" customHeight="1" x14ac:dyDescent="0.3">
      <c r="A34" s="2"/>
      <c r="B34" s="2">
        <v>7</v>
      </c>
      <c r="C34" s="201">
        <v>42.569000000000003</v>
      </c>
      <c r="D34" s="202">
        <v>42.457999999999998</v>
      </c>
      <c r="E34" s="202">
        <v>42.883000000000003</v>
      </c>
      <c r="F34" s="202">
        <v>42.844999999999999</v>
      </c>
      <c r="G34" s="202">
        <v>43.03</v>
      </c>
      <c r="H34" s="202">
        <v>42.604999999999997</v>
      </c>
      <c r="I34" s="202">
        <v>42.984999999999999</v>
      </c>
      <c r="J34" s="202">
        <v>60.091000000000001</v>
      </c>
      <c r="K34" s="202">
        <v>51.637</v>
      </c>
      <c r="L34" s="202">
        <v>43.241</v>
      </c>
      <c r="M34" s="202">
        <v>42.667999999999999</v>
      </c>
      <c r="N34" s="202">
        <v>42.692</v>
      </c>
      <c r="O34" s="202">
        <v>43.575000000000003</v>
      </c>
      <c r="P34" s="204">
        <v>42.448999999999998</v>
      </c>
    </row>
    <row r="35" spans="1:16" ht="15.75" customHeight="1" x14ac:dyDescent="0.3">
      <c r="A35" s="2"/>
      <c r="B35" s="2">
        <v>8</v>
      </c>
      <c r="C35" s="201">
        <v>43.262999999999998</v>
      </c>
      <c r="D35" s="202">
        <v>42.369</v>
      </c>
      <c r="E35" s="202">
        <v>42.368000000000002</v>
      </c>
      <c r="F35" s="202">
        <v>43.987000000000002</v>
      </c>
      <c r="G35" s="202">
        <v>42.71</v>
      </c>
      <c r="H35" s="202">
        <v>42.38</v>
      </c>
      <c r="I35" s="202">
        <v>42.796999999999997</v>
      </c>
      <c r="J35" s="202">
        <v>60.521000000000001</v>
      </c>
      <c r="K35" s="202">
        <v>50.137999999999998</v>
      </c>
      <c r="L35" s="202">
        <v>43.146999999999998</v>
      </c>
      <c r="M35" s="202">
        <v>43.426000000000002</v>
      </c>
      <c r="N35" s="202">
        <v>42.542000000000002</v>
      </c>
      <c r="O35" s="202">
        <v>42.975000000000001</v>
      </c>
      <c r="P35" s="204">
        <v>42.012999999999998</v>
      </c>
    </row>
    <row r="36" spans="1:16" ht="15.75" customHeight="1" x14ac:dyDescent="0.3">
      <c r="A36" s="2"/>
      <c r="B36" s="2">
        <v>9</v>
      </c>
      <c r="C36" s="201">
        <v>42.417000000000002</v>
      </c>
      <c r="D36" s="202">
        <v>43.098999999999997</v>
      </c>
      <c r="E36" s="202">
        <v>42.451999999999998</v>
      </c>
      <c r="F36" s="202">
        <v>42.835000000000001</v>
      </c>
      <c r="G36" s="202">
        <v>44.168999999999997</v>
      </c>
      <c r="H36" s="202">
        <v>42.768999999999998</v>
      </c>
      <c r="I36" s="202">
        <v>43.08</v>
      </c>
      <c r="J36" s="202">
        <v>59.595999999999997</v>
      </c>
      <c r="K36" s="202">
        <v>49.598999999999997</v>
      </c>
      <c r="L36" s="202">
        <v>42.996000000000002</v>
      </c>
      <c r="M36" s="202">
        <v>42.911000000000001</v>
      </c>
      <c r="N36" s="202">
        <v>42.69</v>
      </c>
      <c r="O36" s="202">
        <v>42.808999999999997</v>
      </c>
      <c r="P36" s="204">
        <v>42.502000000000002</v>
      </c>
    </row>
    <row r="37" spans="1:16" ht="15.75" customHeight="1" x14ac:dyDescent="0.3">
      <c r="A37" s="2"/>
      <c r="B37" s="2">
        <v>10</v>
      </c>
      <c r="C37" s="201">
        <v>42.304000000000002</v>
      </c>
      <c r="D37" s="202">
        <v>42.561</v>
      </c>
      <c r="E37" s="202">
        <v>42.38</v>
      </c>
      <c r="F37" s="202">
        <v>42.838000000000001</v>
      </c>
      <c r="G37" s="202">
        <v>42.524000000000001</v>
      </c>
      <c r="H37" s="202">
        <v>42.469000000000001</v>
      </c>
      <c r="I37" s="264">
        <v>75.12</v>
      </c>
      <c r="J37" s="202">
        <v>58.761000000000003</v>
      </c>
      <c r="K37" s="202">
        <v>49.920999999999999</v>
      </c>
      <c r="L37" s="202">
        <v>43.029000000000003</v>
      </c>
      <c r="M37" s="202">
        <v>43.121000000000002</v>
      </c>
      <c r="N37" s="202">
        <v>43.156999999999996</v>
      </c>
      <c r="O37" s="202">
        <v>42.661000000000001</v>
      </c>
      <c r="P37" s="204">
        <v>42.384</v>
      </c>
    </row>
    <row r="38" spans="1:16" ht="15.75" customHeight="1" x14ac:dyDescent="0.3">
      <c r="A38" s="2"/>
      <c r="B38" s="2">
        <v>11</v>
      </c>
      <c r="C38" s="201">
        <v>42.421999999999997</v>
      </c>
      <c r="D38" s="202">
        <v>42.436</v>
      </c>
      <c r="E38" s="202">
        <v>42.448999999999998</v>
      </c>
      <c r="F38" s="202">
        <v>43.170999999999999</v>
      </c>
      <c r="G38" s="202">
        <v>42.503</v>
      </c>
      <c r="H38" s="202">
        <v>42.415999999999997</v>
      </c>
      <c r="I38" s="202">
        <v>42.99</v>
      </c>
      <c r="J38" s="202">
        <v>58.722999999999999</v>
      </c>
      <c r="K38" s="202">
        <v>49.145000000000003</v>
      </c>
      <c r="L38" s="202">
        <v>42.399000000000001</v>
      </c>
      <c r="M38" s="202">
        <v>42.953000000000003</v>
      </c>
      <c r="N38" s="202">
        <v>42.551000000000002</v>
      </c>
      <c r="O38" s="202">
        <v>42.478000000000002</v>
      </c>
      <c r="P38" s="204">
        <v>42.25</v>
      </c>
    </row>
    <row r="39" spans="1:16" ht="15.75" customHeight="1" x14ac:dyDescent="0.3">
      <c r="A39" s="2"/>
      <c r="B39" s="2">
        <v>12</v>
      </c>
      <c r="C39" s="201">
        <v>42.41</v>
      </c>
      <c r="D39" s="202">
        <v>42.414000000000001</v>
      </c>
      <c r="E39" s="202">
        <v>42.509</v>
      </c>
      <c r="F39" s="202">
        <v>43.328000000000003</v>
      </c>
      <c r="G39" s="202">
        <v>42.393000000000001</v>
      </c>
      <c r="H39" s="202">
        <v>42.35</v>
      </c>
      <c r="I39" s="202">
        <v>42.99</v>
      </c>
      <c r="J39" s="202">
        <v>57.911000000000001</v>
      </c>
      <c r="K39" s="202">
        <v>47.805999999999997</v>
      </c>
      <c r="L39" s="202">
        <v>43.374000000000002</v>
      </c>
      <c r="M39" s="202">
        <v>42.878999999999998</v>
      </c>
      <c r="N39" s="202">
        <v>42.881</v>
      </c>
      <c r="O39" s="202">
        <v>42.396000000000001</v>
      </c>
      <c r="P39" s="204">
        <v>42.021999999999998</v>
      </c>
    </row>
    <row r="40" spans="1:16" ht="15.75" customHeight="1" x14ac:dyDescent="0.3">
      <c r="A40" s="2"/>
      <c r="B40" s="2">
        <v>13</v>
      </c>
      <c r="C40" s="201">
        <v>42.095999999999997</v>
      </c>
      <c r="D40" s="202">
        <v>42.505000000000003</v>
      </c>
      <c r="E40" s="202">
        <v>42.356000000000002</v>
      </c>
      <c r="F40" s="202">
        <v>43.308999999999997</v>
      </c>
      <c r="G40" s="202">
        <v>42.774000000000001</v>
      </c>
      <c r="H40" s="202">
        <v>42.502000000000002</v>
      </c>
      <c r="I40" s="202">
        <v>42.749000000000002</v>
      </c>
      <c r="J40" s="202">
        <v>59.825000000000003</v>
      </c>
      <c r="K40" s="202">
        <v>48.325000000000003</v>
      </c>
      <c r="L40" s="202">
        <v>42.808999999999997</v>
      </c>
      <c r="M40" s="202">
        <v>42.74</v>
      </c>
      <c r="N40" s="202">
        <v>42.978999999999999</v>
      </c>
      <c r="O40" s="202">
        <v>42.241</v>
      </c>
      <c r="P40" s="204">
        <v>42.195</v>
      </c>
    </row>
    <row r="41" spans="1:16" ht="15.75" customHeight="1" x14ac:dyDescent="0.3">
      <c r="A41" s="2"/>
      <c r="B41" s="2">
        <v>14</v>
      </c>
      <c r="C41" s="201">
        <v>42.241</v>
      </c>
      <c r="D41" s="202">
        <v>43.005000000000003</v>
      </c>
      <c r="E41" s="202">
        <v>42.805999999999997</v>
      </c>
      <c r="F41" s="202">
        <v>43.042999999999999</v>
      </c>
      <c r="G41" s="202">
        <v>43.122999999999998</v>
      </c>
      <c r="H41" s="202">
        <v>42.258000000000003</v>
      </c>
      <c r="I41" s="202">
        <v>42.478000000000002</v>
      </c>
      <c r="J41" s="202">
        <v>58.368000000000002</v>
      </c>
      <c r="K41" s="202">
        <v>47.896999999999998</v>
      </c>
      <c r="L41" s="202">
        <v>42.908999999999999</v>
      </c>
      <c r="M41" s="202">
        <v>42.462000000000003</v>
      </c>
      <c r="N41" s="202">
        <v>42.994</v>
      </c>
      <c r="O41" s="202">
        <v>42.335000000000001</v>
      </c>
      <c r="P41" s="204">
        <v>42.116999999999997</v>
      </c>
    </row>
    <row r="42" spans="1:16" ht="15.75" customHeight="1" x14ac:dyDescent="0.3">
      <c r="A42" s="2"/>
      <c r="B42" s="2">
        <v>15</v>
      </c>
      <c r="C42" s="201">
        <v>42.448999999999998</v>
      </c>
      <c r="D42" s="202">
        <v>42.564999999999998</v>
      </c>
      <c r="E42" s="202">
        <v>42.453000000000003</v>
      </c>
      <c r="F42" s="202">
        <v>42.569000000000003</v>
      </c>
      <c r="G42" s="202">
        <v>43.97</v>
      </c>
      <c r="H42" s="202">
        <v>42.155999999999999</v>
      </c>
      <c r="I42" s="202">
        <v>42.807000000000002</v>
      </c>
      <c r="J42" s="202">
        <v>58.703000000000003</v>
      </c>
      <c r="K42" s="202">
        <v>46.277000000000001</v>
      </c>
      <c r="L42" s="202">
        <v>43.002000000000002</v>
      </c>
      <c r="M42" s="202">
        <v>42.704999999999998</v>
      </c>
      <c r="N42" s="202">
        <v>42.814</v>
      </c>
      <c r="O42" s="202">
        <v>42.463999999999999</v>
      </c>
      <c r="P42" s="204">
        <v>43.125999999999998</v>
      </c>
    </row>
    <row r="43" spans="1:16" ht="15.75" customHeight="1" x14ac:dyDescent="0.3">
      <c r="A43" s="2"/>
      <c r="B43" s="2">
        <v>16</v>
      </c>
      <c r="C43" s="201">
        <v>42.158999999999999</v>
      </c>
      <c r="D43" s="202">
        <v>42.442999999999998</v>
      </c>
      <c r="E43" s="202">
        <v>42.488</v>
      </c>
      <c r="F43" s="202">
        <v>42.65</v>
      </c>
      <c r="G43" s="202">
        <v>43.48</v>
      </c>
      <c r="H43" s="202">
        <v>42.395000000000003</v>
      </c>
      <c r="I43" s="202">
        <v>42.848999999999997</v>
      </c>
      <c r="J43" s="202">
        <v>57.44</v>
      </c>
      <c r="K43" s="202">
        <v>48.320999999999998</v>
      </c>
      <c r="L43" s="202">
        <v>42.805</v>
      </c>
      <c r="M43" s="202">
        <v>42.86</v>
      </c>
      <c r="N43" s="202">
        <v>43.219000000000001</v>
      </c>
      <c r="O43" s="202">
        <v>42.369</v>
      </c>
      <c r="P43" s="204">
        <v>42.308</v>
      </c>
    </row>
    <row r="44" spans="1:16" ht="15.75" customHeight="1" x14ac:dyDescent="0.3">
      <c r="A44" s="2"/>
      <c r="B44" s="2">
        <v>17</v>
      </c>
      <c r="C44" s="201">
        <v>42.179000000000002</v>
      </c>
      <c r="D44" s="202">
        <v>42.639000000000003</v>
      </c>
      <c r="E44" s="202">
        <v>42.512999999999998</v>
      </c>
      <c r="F44" s="202">
        <v>42.993000000000002</v>
      </c>
      <c r="G44" s="202">
        <v>42.558</v>
      </c>
      <c r="H44" s="202">
        <v>42.514000000000003</v>
      </c>
      <c r="I44" s="202">
        <v>42.845999999999997</v>
      </c>
      <c r="J44" s="202">
        <v>58.302999999999997</v>
      </c>
      <c r="K44" s="202">
        <v>44.756</v>
      </c>
      <c r="L44" s="202">
        <v>45.545000000000002</v>
      </c>
      <c r="M44" s="202">
        <v>43.274000000000001</v>
      </c>
      <c r="N44" s="202">
        <v>42.762999999999998</v>
      </c>
      <c r="O44" s="202">
        <v>42.637</v>
      </c>
      <c r="P44" s="204">
        <v>42.366999999999997</v>
      </c>
    </row>
    <row r="45" spans="1:16" ht="15.75" customHeight="1" x14ac:dyDescent="0.3">
      <c r="A45" s="2"/>
      <c r="B45" s="2">
        <v>18</v>
      </c>
      <c r="C45" s="201">
        <v>42.119</v>
      </c>
      <c r="D45" s="202">
        <v>42.28</v>
      </c>
      <c r="E45" s="202">
        <v>43.326999999999998</v>
      </c>
      <c r="F45" s="202">
        <v>42.634999999999998</v>
      </c>
      <c r="G45" s="202">
        <v>42.965000000000003</v>
      </c>
      <c r="H45" s="202">
        <v>42.302</v>
      </c>
      <c r="I45" s="202">
        <v>42.779000000000003</v>
      </c>
      <c r="J45" s="202">
        <v>58.793999999999997</v>
      </c>
      <c r="K45" s="202">
        <v>46.503999999999998</v>
      </c>
      <c r="L45" s="202">
        <v>42.512999999999998</v>
      </c>
      <c r="M45" s="202">
        <v>42.756999999999998</v>
      </c>
      <c r="N45" s="202">
        <v>43.091000000000001</v>
      </c>
      <c r="O45" s="202">
        <v>42.366</v>
      </c>
      <c r="P45" s="204">
        <v>41.942999999999998</v>
      </c>
    </row>
    <row r="46" spans="1:16" ht="15.75" customHeight="1" x14ac:dyDescent="0.3">
      <c r="A46" s="2"/>
      <c r="B46" s="2">
        <v>19</v>
      </c>
      <c r="C46" s="201">
        <v>42.53</v>
      </c>
      <c r="D46" s="202">
        <v>42.4</v>
      </c>
      <c r="E46" s="202">
        <v>42.545000000000002</v>
      </c>
      <c r="F46" s="202">
        <v>42.51</v>
      </c>
      <c r="G46" s="202">
        <v>42.92</v>
      </c>
      <c r="H46" s="202">
        <v>43.692</v>
      </c>
      <c r="I46" s="202">
        <v>42.792000000000002</v>
      </c>
      <c r="J46" s="202">
        <v>58.667000000000002</v>
      </c>
      <c r="K46" s="202">
        <v>44.604999999999997</v>
      </c>
      <c r="L46" s="202">
        <v>42.923999999999999</v>
      </c>
      <c r="M46" s="202">
        <v>42.533000000000001</v>
      </c>
      <c r="N46" s="202">
        <v>44.088999999999999</v>
      </c>
      <c r="O46" s="202">
        <v>42.212000000000003</v>
      </c>
      <c r="P46" s="204">
        <v>42.033999999999999</v>
      </c>
    </row>
    <row r="47" spans="1:16" ht="15.75" customHeight="1" x14ac:dyDescent="0.3">
      <c r="A47" s="2"/>
      <c r="B47" s="2">
        <v>20</v>
      </c>
      <c r="C47" s="201">
        <v>42.39</v>
      </c>
      <c r="D47" s="202">
        <v>42.273000000000003</v>
      </c>
      <c r="E47" s="202">
        <v>42.529000000000003</v>
      </c>
      <c r="F47" s="202">
        <v>43.216999999999999</v>
      </c>
      <c r="G47" s="202">
        <v>43.487000000000002</v>
      </c>
      <c r="H47" s="202">
        <v>42.768999999999998</v>
      </c>
      <c r="I47" s="202">
        <v>42.618000000000002</v>
      </c>
      <c r="J47" s="202">
        <v>58.936999999999998</v>
      </c>
      <c r="K47" s="202">
        <v>44.274000000000001</v>
      </c>
      <c r="L47" s="202">
        <v>46.997999999999998</v>
      </c>
      <c r="M47" s="202">
        <v>42.673999999999999</v>
      </c>
      <c r="N47" s="202">
        <v>42.826000000000001</v>
      </c>
      <c r="O47" s="202">
        <v>42.25</v>
      </c>
      <c r="P47" s="204">
        <v>42.151000000000003</v>
      </c>
    </row>
    <row r="48" spans="1:16" ht="15.75" customHeight="1" x14ac:dyDescent="0.3">
      <c r="A48" s="2"/>
      <c r="B48" s="2">
        <v>21</v>
      </c>
      <c r="C48" s="201">
        <v>42.332000000000001</v>
      </c>
      <c r="D48" s="202">
        <v>42.390999999999998</v>
      </c>
      <c r="E48" s="202">
        <v>42.48</v>
      </c>
      <c r="F48" s="202">
        <v>45.960999999999999</v>
      </c>
      <c r="G48" s="202">
        <v>42.642000000000003</v>
      </c>
      <c r="H48" s="202">
        <v>43.244</v>
      </c>
      <c r="I48" s="202">
        <v>42.475999999999999</v>
      </c>
      <c r="J48" s="202">
        <v>58.292999999999999</v>
      </c>
      <c r="K48" s="202">
        <v>44.158999999999999</v>
      </c>
      <c r="L48" s="202">
        <v>43.328000000000003</v>
      </c>
      <c r="M48" s="202">
        <v>42.694000000000003</v>
      </c>
      <c r="N48" s="202">
        <v>42.841999999999999</v>
      </c>
      <c r="O48" s="202">
        <v>42.412999999999997</v>
      </c>
      <c r="P48" s="204">
        <v>42.451000000000001</v>
      </c>
    </row>
    <row r="49" spans="1:16" ht="15.75" customHeight="1" x14ac:dyDescent="0.3">
      <c r="A49" s="2"/>
      <c r="B49" s="2">
        <v>22</v>
      </c>
      <c r="C49" s="201">
        <v>42.198999999999998</v>
      </c>
      <c r="D49" s="202">
        <v>42.045999999999999</v>
      </c>
      <c r="E49" s="202">
        <v>42.718000000000004</v>
      </c>
      <c r="F49" s="202">
        <v>42.741999999999997</v>
      </c>
      <c r="G49" s="202">
        <v>42.509</v>
      </c>
      <c r="H49" s="202">
        <v>42.546999999999997</v>
      </c>
      <c r="I49" s="202">
        <v>42.512</v>
      </c>
      <c r="J49" s="202">
        <v>58.171999999999997</v>
      </c>
      <c r="K49" s="202">
        <v>43.204999999999998</v>
      </c>
      <c r="L49" s="202">
        <v>42.683999999999997</v>
      </c>
      <c r="M49" s="202">
        <v>42.445999999999998</v>
      </c>
      <c r="N49" s="202">
        <v>42.506999999999998</v>
      </c>
      <c r="O49" s="202">
        <v>43.720999999999997</v>
      </c>
      <c r="P49" s="204">
        <v>44.756</v>
      </c>
    </row>
    <row r="50" spans="1:16" ht="15.75" customHeight="1" x14ac:dyDescent="0.3">
      <c r="A50" s="2"/>
      <c r="B50" s="2">
        <v>23</v>
      </c>
      <c r="C50" s="201">
        <v>42.314999999999998</v>
      </c>
      <c r="D50" s="202">
        <v>42.365000000000002</v>
      </c>
      <c r="E50" s="202">
        <v>42.679000000000002</v>
      </c>
      <c r="F50" s="202">
        <v>42.744999999999997</v>
      </c>
      <c r="G50" s="202">
        <v>42.68</v>
      </c>
      <c r="H50" s="202">
        <v>43.862000000000002</v>
      </c>
      <c r="I50" s="202">
        <v>42.497</v>
      </c>
      <c r="J50" s="202">
        <v>58.637999999999998</v>
      </c>
      <c r="K50" s="202">
        <v>44.087000000000003</v>
      </c>
      <c r="L50" s="202">
        <v>44.268999999999998</v>
      </c>
      <c r="M50" s="202">
        <v>42.634999999999998</v>
      </c>
      <c r="N50" s="202">
        <v>43.345999999999997</v>
      </c>
      <c r="O50" s="202">
        <v>42.390999999999998</v>
      </c>
      <c r="P50" s="204">
        <v>42.039000000000001</v>
      </c>
    </row>
    <row r="51" spans="1:16" ht="15.75" customHeight="1" x14ac:dyDescent="0.3">
      <c r="A51" s="2"/>
      <c r="B51" s="2">
        <v>24</v>
      </c>
      <c r="C51" s="208"/>
      <c r="D51" s="202">
        <v>42.435000000000002</v>
      </c>
      <c r="E51" s="202">
        <v>42.741</v>
      </c>
      <c r="F51" s="202">
        <v>42.603999999999999</v>
      </c>
      <c r="G51" s="202">
        <v>43.03</v>
      </c>
      <c r="H51" s="202">
        <v>43.707999999999998</v>
      </c>
      <c r="I51" s="202">
        <v>42.476999999999997</v>
      </c>
      <c r="J51" s="202">
        <v>59.500999999999998</v>
      </c>
      <c r="K51" s="202">
        <v>47.533000000000001</v>
      </c>
      <c r="L51" s="202">
        <v>44.207000000000001</v>
      </c>
      <c r="M51" s="202">
        <v>42.648000000000003</v>
      </c>
      <c r="N51" s="202">
        <v>42.415999999999997</v>
      </c>
      <c r="O51" s="202">
        <v>42.606000000000002</v>
      </c>
      <c r="P51" s="204">
        <v>42.088999999999999</v>
      </c>
    </row>
    <row r="52" spans="1:16" ht="15.75" customHeight="1" x14ac:dyDescent="0.3">
      <c r="A52" s="2"/>
      <c r="B52" s="2">
        <v>25</v>
      </c>
      <c r="C52" s="208"/>
      <c r="D52" s="202">
        <v>42.326999999999998</v>
      </c>
      <c r="E52" s="202">
        <v>42.674999999999997</v>
      </c>
      <c r="F52" s="202">
        <v>43.222999999999999</v>
      </c>
      <c r="G52" s="202">
        <v>43.338999999999999</v>
      </c>
      <c r="H52" s="202">
        <v>42.435000000000002</v>
      </c>
      <c r="I52" s="202">
        <v>42.622</v>
      </c>
      <c r="J52" s="202">
        <v>57.289000000000001</v>
      </c>
      <c r="K52" s="202">
        <v>44.216000000000001</v>
      </c>
      <c r="L52" s="202">
        <v>43.604999999999997</v>
      </c>
      <c r="M52" s="202">
        <v>42.796999999999997</v>
      </c>
      <c r="N52" s="202">
        <v>42.615000000000002</v>
      </c>
      <c r="O52" s="202">
        <v>42.624000000000002</v>
      </c>
      <c r="P52" s="204">
        <v>42.13</v>
      </c>
    </row>
    <row r="53" spans="1:16" ht="15.75" customHeight="1" x14ac:dyDescent="0.3">
      <c r="A53" s="2"/>
      <c r="B53" s="2">
        <v>26</v>
      </c>
      <c r="C53" s="208"/>
      <c r="D53" s="202">
        <v>42.558</v>
      </c>
      <c r="E53" s="202">
        <v>42.475999999999999</v>
      </c>
      <c r="F53" s="202">
        <v>42.898000000000003</v>
      </c>
      <c r="G53" s="202">
        <v>43.014000000000003</v>
      </c>
      <c r="H53" s="202">
        <v>42.298999999999999</v>
      </c>
      <c r="I53" s="202">
        <v>42.353999999999999</v>
      </c>
      <c r="J53" s="202">
        <v>59.223999999999997</v>
      </c>
      <c r="K53" s="202">
        <v>44.01</v>
      </c>
      <c r="L53" s="202">
        <v>43.4</v>
      </c>
      <c r="M53" s="202">
        <v>42.497</v>
      </c>
      <c r="N53" s="207"/>
      <c r="O53" s="202">
        <v>43.116999999999997</v>
      </c>
      <c r="P53" s="204">
        <v>42.363</v>
      </c>
    </row>
    <row r="54" spans="1:16" ht="15.75" customHeight="1" x14ac:dyDescent="0.3">
      <c r="A54" s="2"/>
      <c r="B54" s="2">
        <v>27</v>
      </c>
      <c r="C54" s="208"/>
      <c r="D54" s="202">
        <v>42.125</v>
      </c>
      <c r="E54" s="202">
        <v>43.939</v>
      </c>
      <c r="F54" s="202">
        <v>43.039000000000001</v>
      </c>
      <c r="G54" s="202">
        <v>42.561</v>
      </c>
      <c r="H54" s="202">
        <v>42.207999999999998</v>
      </c>
      <c r="I54" s="202">
        <v>42.673999999999999</v>
      </c>
      <c r="J54" s="202">
        <v>60.283999999999999</v>
      </c>
      <c r="K54" s="202">
        <v>43.601999999999997</v>
      </c>
      <c r="L54" s="202">
        <v>51.643999999999998</v>
      </c>
      <c r="M54" s="202">
        <v>43.341999999999999</v>
      </c>
      <c r="N54" s="207"/>
      <c r="O54" s="202">
        <v>43.180999999999997</v>
      </c>
      <c r="P54" s="204">
        <v>42.072000000000003</v>
      </c>
    </row>
    <row r="55" spans="1:16" ht="15.75" customHeight="1" x14ac:dyDescent="0.3">
      <c r="A55" s="2"/>
      <c r="B55" s="2">
        <v>28</v>
      </c>
      <c r="C55" s="208"/>
      <c r="D55" s="202">
        <v>42.173999999999999</v>
      </c>
      <c r="E55" s="202">
        <v>42.881</v>
      </c>
      <c r="F55" s="202">
        <v>42.893999999999998</v>
      </c>
      <c r="G55" s="202">
        <v>42.823999999999998</v>
      </c>
      <c r="H55" s="202">
        <v>42.201999999999998</v>
      </c>
      <c r="I55" s="202">
        <v>42.741</v>
      </c>
      <c r="J55" s="202">
        <v>61.392000000000003</v>
      </c>
      <c r="K55" s="202">
        <v>42.814</v>
      </c>
      <c r="L55" s="202">
        <v>50.741999999999997</v>
      </c>
      <c r="M55" s="202">
        <v>43.347000000000001</v>
      </c>
      <c r="N55" s="207"/>
      <c r="O55" s="202">
        <v>43.610999999999997</v>
      </c>
      <c r="P55" s="204">
        <v>41.944000000000003</v>
      </c>
    </row>
    <row r="56" spans="1:16" ht="15.75" customHeight="1" x14ac:dyDescent="0.3">
      <c r="A56" s="2"/>
      <c r="B56" s="2">
        <v>29</v>
      </c>
      <c r="C56" s="208"/>
      <c r="D56" s="207"/>
      <c r="E56" s="207"/>
      <c r="F56" s="202">
        <v>42.973999999999997</v>
      </c>
      <c r="G56" s="202">
        <v>43.283999999999999</v>
      </c>
      <c r="H56" s="202">
        <v>42.286999999999999</v>
      </c>
      <c r="I56" s="202">
        <v>42.530999999999999</v>
      </c>
      <c r="J56" s="202">
        <v>58.823999999999998</v>
      </c>
      <c r="K56" s="202">
        <v>44.238</v>
      </c>
      <c r="L56" s="202">
        <v>43.01</v>
      </c>
      <c r="M56" s="202">
        <v>42.787999999999997</v>
      </c>
      <c r="N56" s="207"/>
      <c r="O56" s="202">
        <v>43.418999999999997</v>
      </c>
      <c r="P56" s="204">
        <v>42.112000000000002</v>
      </c>
    </row>
    <row r="57" spans="1:16" ht="15.75" customHeight="1" x14ac:dyDescent="0.3">
      <c r="A57" s="2"/>
      <c r="B57" s="2">
        <v>30</v>
      </c>
      <c r="C57" s="208"/>
      <c r="D57" s="207"/>
      <c r="E57" s="207"/>
      <c r="F57" s="202">
        <v>43.009</v>
      </c>
      <c r="G57" s="202">
        <v>42.677</v>
      </c>
      <c r="H57" s="202">
        <v>42.323</v>
      </c>
      <c r="I57" s="202">
        <v>42.625999999999998</v>
      </c>
      <c r="J57" s="202">
        <v>57.697000000000003</v>
      </c>
      <c r="K57" s="202">
        <v>42.445999999999998</v>
      </c>
      <c r="L57" s="202">
        <v>43.362000000000002</v>
      </c>
      <c r="M57" s="202">
        <v>42.988999999999997</v>
      </c>
      <c r="N57" s="207"/>
      <c r="O57" s="202">
        <v>43.311</v>
      </c>
      <c r="P57" s="204">
        <v>42.082000000000001</v>
      </c>
    </row>
    <row r="58" spans="1:16" ht="15.75" customHeight="1" x14ac:dyDescent="0.3">
      <c r="A58" s="2"/>
      <c r="B58" s="2">
        <v>31</v>
      </c>
      <c r="C58" s="208"/>
      <c r="D58" s="207"/>
      <c r="E58" s="207"/>
      <c r="F58" s="202">
        <v>43.115000000000002</v>
      </c>
      <c r="G58" s="202">
        <v>42.61</v>
      </c>
      <c r="H58" s="202">
        <v>42.554000000000002</v>
      </c>
      <c r="I58" s="202">
        <v>42.81</v>
      </c>
      <c r="J58" s="202">
        <v>62.28</v>
      </c>
      <c r="K58" s="202">
        <v>42.561</v>
      </c>
      <c r="L58" s="202">
        <v>43.381999999999998</v>
      </c>
      <c r="M58" s="202">
        <v>42.625</v>
      </c>
      <c r="N58" s="207"/>
      <c r="O58" s="202">
        <v>43.247</v>
      </c>
      <c r="P58" s="204">
        <v>42.344000000000001</v>
      </c>
    </row>
    <row r="59" spans="1:16" ht="15.75" customHeight="1" x14ac:dyDescent="0.3">
      <c r="A59" s="2"/>
      <c r="B59" s="2">
        <v>32</v>
      </c>
      <c r="C59" s="208"/>
      <c r="D59" s="207"/>
      <c r="E59" s="207"/>
      <c r="F59" s="202">
        <v>43.651000000000003</v>
      </c>
      <c r="G59" s="202">
        <v>42.718000000000004</v>
      </c>
      <c r="H59" s="202">
        <v>42.188000000000002</v>
      </c>
      <c r="I59" s="202">
        <v>43.481000000000002</v>
      </c>
      <c r="J59" s="202">
        <v>61.417000000000002</v>
      </c>
      <c r="K59" s="202">
        <v>42.564999999999998</v>
      </c>
      <c r="L59" s="202">
        <v>53.125999999999998</v>
      </c>
      <c r="M59" s="202">
        <v>42.835000000000001</v>
      </c>
      <c r="N59" s="207"/>
      <c r="O59" s="202">
        <v>42.612000000000002</v>
      </c>
      <c r="P59" s="204">
        <v>41.886000000000003</v>
      </c>
    </row>
    <row r="60" spans="1:16" ht="15.75" customHeight="1" x14ac:dyDescent="0.3">
      <c r="A60" s="2"/>
      <c r="B60" s="2">
        <v>33</v>
      </c>
      <c r="C60" s="208"/>
      <c r="D60" s="207"/>
      <c r="E60" s="207"/>
      <c r="F60" s="207"/>
      <c r="G60" s="202">
        <v>42.731999999999999</v>
      </c>
      <c r="H60" s="202">
        <v>42.482999999999997</v>
      </c>
      <c r="I60" s="202">
        <v>44.912999999999997</v>
      </c>
      <c r="J60" s="202">
        <v>59.756999999999998</v>
      </c>
      <c r="K60" s="202">
        <v>43.268999999999998</v>
      </c>
      <c r="L60" s="202">
        <v>43.828000000000003</v>
      </c>
      <c r="M60" s="202">
        <v>42.790999999999997</v>
      </c>
      <c r="N60" s="207"/>
      <c r="O60" s="202">
        <v>42.643999999999998</v>
      </c>
      <c r="P60" s="204">
        <v>42.076000000000001</v>
      </c>
    </row>
    <row r="61" spans="1:16" ht="15.75" customHeight="1" x14ac:dyDescent="0.3">
      <c r="A61" s="2"/>
      <c r="B61" s="2">
        <v>34</v>
      </c>
      <c r="C61" s="208"/>
      <c r="D61" s="207"/>
      <c r="E61" s="207"/>
      <c r="F61" s="207"/>
      <c r="G61" s="202">
        <v>42.814</v>
      </c>
      <c r="H61" s="202">
        <v>42.441000000000003</v>
      </c>
      <c r="I61" s="202">
        <v>45.185000000000002</v>
      </c>
      <c r="J61" s="202">
        <v>58.036999999999999</v>
      </c>
      <c r="K61" s="202">
        <v>42.372999999999998</v>
      </c>
      <c r="L61" s="202">
        <v>44.34</v>
      </c>
      <c r="M61" s="202">
        <v>42.899000000000001</v>
      </c>
      <c r="N61" s="207"/>
      <c r="O61" s="202">
        <v>42.243000000000002</v>
      </c>
      <c r="P61" s="204">
        <v>42.088999999999999</v>
      </c>
    </row>
    <row r="62" spans="1:16" ht="15.75" customHeight="1" x14ac:dyDescent="0.3">
      <c r="A62" s="2"/>
      <c r="B62" s="2">
        <v>35</v>
      </c>
      <c r="C62" s="208"/>
      <c r="D62" s="207"/>
      <c r="E62" s="207"/>
      <c r="F62" s="207"/>
      <c r="G62" s="202">
        <v>42.85</v>
      </c>
      <c r="H62" s="202">
        <v>42.652000000000001</v>
      </c>
      <c r="I62" s="202">
        <v>53.470999999999997</v>
      </c>
      <c r="J62" s="207"/>
      <c r="K62" s="202">
        <v>42.091999999999999</v>
      </c>
      <c r="L62" s="202">
        <v>43.093000000000004</v>
      </c>
      <c r="M62" s="202">
        <v>42.734999999999999</v>
      </c>
      <c r="N62" s="207"/>
      <c r="O62" s="202">
        <v>42.347000000000001</v>
      </c>
      <c r="P62" s="209"/>
    </row>
    <row r="63" spans="1:16" ht="15.75" customHeight="1" x14ac:dyDescent="0.3">
      <c r="A63" s="2"/>
      <c r="B63" s="2">
        <v>36</v>
      </c>
      <c r="C63" s="208"/>
      <c r="D63" s="207"/>
      <c r="E63" s="207"/>
      <c r="F63" s="207"/>
      <c r="G63" s="202">
        <v>42.786999999999999</v>
      </c>
      <c r="H63" s="202">
        <v>42.225000000000001</v>
      </c>
      <c r="I63" s="202">
        <v>56.914000000000001</v>
      </c>
      <c r="J63" s="207"/>
      <c r="K63" s="202">
        <v>42.442</v>
      </c>
      <c r="L63" s="202">
        <v>43.712000000000003</v>
      </c>
      <c r="M63" s="202">
        <v>43.5</v>
      </c>
      <c r="N63" s="207"/>
      <c r="O63" s="202">
        <v>42.487000000000002</v>
      </c>
      <c r="P63" s="209"/>
    </row>
    <row r="64" spans="1:16" ht="15.75" customHeight="1" x14ac:dyDescent="0.3">
      <c r="A64" s="2"/>
      <c r="B64" s="2">
        <v>37</v>
      </c>
      <c r="C64" s="208"/>
      <c r="D64" s="207"/>
      <c r="E64" s="207"/>
      <c r="F64" s="207"/>
      <c r="G64" s="202">
        <v>42.77</v>
      </c>
      <c r="H64" s="202">
        <v>42.182000000000002</v>
      </c>
      <c r="I64" s="207"/>
      <c r="J64" s="207"/>
      <c r="K64" s="202">
        <v>42.581000000000003</v>
      </c>
      <c r="L64" s="202">
        <v>43.064999999999998</v>
      </c>
      <c r="M64" s="202">
        <v>42.968000000000004</v>
      </c>
      <c r="N64" s="207"/>
      <c r="O64" s="202">
        <v>42.28</v>
      </c>
      <c r="P64" s="209"/>
    </row>
    <row r="65" spans="1:16" ht="15.75" customHeight="1" x14ac:dyDescent="0.3">
      <c r="A65" s="2"/>
      <c r="B65" s="2">
        <v>38</v>
      </c>
      <c r="C65" s="208"/>
      <c r="D65" s="207"/>
      <c r="E65" s="207"/>
      <c r="F65" s="207"/>
      <c r="G65" s="202">
        <v>44.453000000000003</v>
      </c>
      <c r="H65" s="202">
        <v>42.341000000000001</v>
      </c>
      <c r="I65" s="207"/>
      <c r="J65" s="207"/>
      <c r="K65" s="202">
        <v>42.021000000000001</v>
      </c>
      <c r="L65" s="202">
        <v>43.183</v>
      </c>
      <c r="M65" s="202">
        <v>42.871000000000002</v>
      </c>
      <c r="N65" s="207"/>
      <c r="O65" s="202">
        <v>42.305999999999997</v>
      </c>
      <c r="P65" s="209"/>
    </row>
    <row r="66" spans="1:16" ht="15.75" customHeight="1" x14ac:dyDescent="0.3">
      <c r="A66" s="2"/>
      <c r="B66" s="2">
        <v>39</v>
      </c>
      <c r="C66" s="208"/>
      <c r="D66" s="207"/>
      <c r="E66" s="207"/>
      <c r="F66" s="207"/>
      <c r="G66" s="202">
        <v>43.012999999999998</v>
      </c>
      <c r="H66" s="202">
        <v>42.128999999999998</v>
      </c>
      <c r="I66" s="207"/>
      <c r="J66" s="207"/>
      <c r="K66" s="202">
        <v>42.335000000000001</v>
      </c>
      <c r="L66" s="202">
        <v>43.131</v>
      </c>
      <c r="M66" s="202">
        <v>42.691000000000003</v>
      </c>
      <c r="N66" s="207"/>
      <c r="O66" s="202">
        <v>42.07</v>
      </c>
      <c r="P66" s="209"/>
    </row>
    <row r="67" spans="1:16" ht="15.75" customHeight="1" x14ac:dyDescent="0.3">
      <c r="A67" s="2"/>
      <c r="B67" s="2">
        <v>40</v>
      </c>
      <c r="C67" s="208"/>
      <c r="D67" s="207"/>
      <c r="E67" s="207"/>
      <c r="F67" s="207"/>
      <c r="G67" s="202">
        <v>42.643000000000001</v>
      </c>
      <c r="H67" s="202">
        <v>42.536999999999999</v>
      </c>
      <c r="I67" s="207"/>
      <c r="J67" s="207"/>
      <c r="K67" s="202">
        <v>43.305</v>
      </c>
      <c r="L67" s="202">
        <v>42.707999999999998</v>
      </c>
      <c r="M67" s="202">
        <v>43.756</v>
      </c>
      <c r="N67" s="207"/>
      <c r="O67" s="202">
        <v>42.359000000000002</v>
      </c>
      <c r="P67" s="209"/>
    </row>
    <row r="68" spans="1:16" ht="15.75" customHeight="1" x14ac:dyDescent="0.3">
      <c r="A68" s="2"/>
      <c r="B68" s="2">
        <v>41</v>
      </c>
      <c r="C68" s="208"/>
      <c r="D68" s="207"/>
      <c r="E68" s="207"/>
      <c r="F68" s="207"/>
      <c r="G68" s="202">
        <v>43.198999999999998</v>
      </c>
      <c r="H68" s="202">
        <v>42.478999999999999</v>
      </c>
      <c r="I68" s="207"/>
      <c r="J68" s="207"/>
      <c r="K68" s="202">
        <v>42.405999999999999</v>
      </c>
      <c r="L68" s="202">
        <v>43.207000000000001</v>
      </c>
      <c r="M68" s="202">
        <v>43.015000000000001</v>
      </c>
      <c r="N68" s="207"/>
      <c r="O68" s="202">
        <v>42.417000000000002</v>
      </c>
      <c r="P68" s="209"/>
    </row>
    <row r="69" spans="1:16" ht="15.75" customHeight="1" x14ac:dyDescent="0.3">
      <c r="A69" s="2"/>
      <c r="B69" s="2">
        <v>42</v>
      </c>
      <c r="C69" s="208"/>
      <c r="D69" s="207"/>
      <c r="E69" s="207"/>
      <c r="F69" s="207"/>
      <c r="G69" s="202">
        <v>42.866999999999997</v>
      </c>
      <c r="H69" s="202">
        <v>42.518000000000001</v>
      </c>
      <c r="I69" s="207"/>
      <c r="J69" s="207"/>
      <c r="K69" s="202">
        <v>42.665999999999997</v>
      </c>
      <c r="L69" s="202">
        <v>42.927999999999997</v>
      </c>
      <c r="M69" s="202">
        <v>43.389000000000003</v>
      </c>
      <c r="N69" s="207"/>
      <c r="O69" s="202">
        <v>42.192</v>
      </c>
      <c r="P69" s="209"/>
    </row>
    <row r="70" spans="1:16" ht="15.75" customHeight="1" x14ac:dyDescent="0.3">
      <c r="A70" s="2"/>
      <c r="B70" s="2">
        <v>43</v>
      </c>
      <c r="C70" s="208"/>
      <c r="D70" s="207"/>
      <c r="E70" s="207"/>
      <c r="F70" s="207"/>
      <c r="G70" s="207"/>
      <c r="H70" s="202">
        <v>42.578000000000003</v>
      </c>
      <c r="I70" s="207"/>
      <c r="J70" s="207"/>
      <c r="K70" s="202">
        <v>42.171999999999997</v>
      </c>
      <c r="L70" s="202">
        <v>43.082999999999998</v>
      </c>
      <c r="M70" s="202">
        <v>42.606000000000002</v>
      </c>
      <c r="N70" s="207"/>
      <c r="O70" s="202">
        <v>42.390999999999998</v>
      </c>
      <c r="P70" s="209"/>
    </row>
    <row r="71" spans="1:16" ht="15.75" customHeight="1" x14ac:dyDescent="0.3">
      <c r="A71" s="2"/>
      <c r="B71" s="2">
        <v>44</v>
      </c>
      <c r="C71" s="208"/>
      <c r="D71" s="207"/>
      <c r="E71" s="207"/>
      <c r="F71" s="207"/>
      <c r="G71" s="207"/>
      <c r="H71" s="202">
        <v>42.454000000000001</v>
      </c>
      <c r="I71" s="207"/>
      <c r="J71" s="207"/>
      <c r="K71" s="202">
        <v>42.03</v>
      </c>
      <c r="L71" s="207"/>
      <c r="M71" s="202">
        <v>42.841999999999999</v>
      </c>
      <c r="N71" s="207"/>
      <c r="O71" s="202">
        <v>41.954000000000001</v>
      </c>
      <c r="P71" s="209"/>
    </row>
    <row r="72" spans="1:16" ht="15.75" customHeight="1" x14ac:dyDescent="0.3">
      <c r="A72" s="2"/>
      <c r="B72" s="2">
        <v>45</v>
      </c>
      <c r="C72" s="208"/>
      <c r="D72" s="207"/>
      <c r="E72" s="207"/>
      <c r="F72" s="207"/>
      <c r="G72" s="207"/>
      <c r="H72" s="202">
        <v>42.216999999999999</v>
      </c>
      <c r="I72" s="207"/>
      <c r="J72" s="207"/>
      <c r="K72" s="202">
        <v>42.286000000000001</v>
      </c>
      <c r="L72" s="207"/>
      <c r="M72" s="207"/>
      <c r="N72" s="207"/>
      <c r="O72" s="202">
        <v>42.244</v>
      </c>
      <c r="P72" s="209"/>
    </row>
    <row r="73" spans="1:16" ht="15.75" customHeight="1" x14ac:dyDescent="0.3">
      <c r="A73" s="2"/>
      <c r="B73" s="2">
        <v>46</v>
      </c>
      <c r="C73" s="208"/>
      <c r="D73" s="207"/>
      <c r="E73" s="207"/>
      <c r="F73" s="207"/>
      <c r="G73" s="207"/>
      <c r="H73" s="202">
        <v>42.603000000000002</v>
      </c>
      <c r="I73" s="207"/>
      <c r="J73" s="207"/>
      <c r="K73" s="202">
        <v>42.784999999999997</v>
      </c>
      <c r="L73" s="207"/>
      <c r="M73" s="207"/>
      <c r="N73" s="207"/>
      <c r="O73" s="202">
        <v>43.042000000000002</v>
      </c>
      <c r="P73" s="209"/>
    </row>
    <row r="74" spans="1:16" ht="15.75" customHeight="1" x14ac:dyDescent="0.3">
      <c r="A74" s="2"/>
      <c r="B74" s="2">
        <v>47</v>
      </c>
      <c r="C74" s="208"/>
      <c r="D74" s="207"/>
      <c r="E74" s="207"/>
      <c r="F74" s="207"/>
      <c r="G74" s="207"/>
      <c r="H74" s="202">
        <v>42.726999999999997</v>
      </c>
      <c r="I74" s="207"/>
      <c r="J74" s="207"/>
      <c r="K74" s="207"/>
      <c r="L74" s="207"/>
      <c r="M74" s="207"/>
      <c r="N74" s="207"/>
      <c r="O74" s="202">
        <v>42.56</v>
      </c>
      <c r="P74" s="209"/>
    </row>
    <row r="75" spans="1:16" ht="15.75" customHeight="1" x14ac:dyDescent="0.3">
      <c r="A75" s="2"/>
      <c r="B75" s="2">
        <v>48</v>
      </c>
      <c r="C75" s="208"/>
      <c r="D75" s="207"/>
      <c r="E75" s="207"/>
      <c r="F75" s="207"/>
      <c r="G75" s="207"/>
      <c r="H75" s="202">
        <v>42.4</v>
      </c>
      <c r="I75" s="207"/>
      <c r="J75" s="207"/>
      <c r="K75" s="207"/>
      <c r="L75" s="207"/>
      <c r="M75" s="207"/>
      <c r="N75" s="207"/>
      <c r="O75" s="202">
        <v>42.381</v>
      </c>
      <c r="P75" s="209"/>
    </row>
    <row r="76" spans="1:16" ht="15.75" customHeight="1" x14ac:dyDescent="0.3">
      <c r="A76" s="2"/>
      <c r="B76" s="2">
        <v>49</v>
      </c>
      <c r="C76" s="208"/>
      <c r="D76" s="207"/>
      <c r="E76" s="207"/>
      <c r="F76" s="207"/>
      <c r="G76" s="207"/>
      <c r="H76" s="202">
        <v>42.677</v>
      </c>
      <c r="I76" s="207"/>
      <c r="J76" s="207"/>
      <c r="K76" s="207"/>
      <c r="L76" s="207"/>
      <c r="M76" s="207"/>
      <c r="N76" s="207"/>
      <c r="O76" s="207"/>
      <c r="P76" s="209"/>
    </row>
    <row r="77" spans="1:16" ht="15.75" customHeight="1" x14ac:dyDescent="0.3">
      <c r="A77" s="2"/>
      <c r="B77" s="2">
        <v>50</v>
      </c>
      <c r="C77" s="208"/>
      <c r="D77" s="207"/>
      <c r="E77" s="207"/>
      <c r="F77" s="207"/>
      <c r="G77" s="207"/>
      <c r="H77" s="202">
        <v>42.758000000000003</v>
      </c>
      <c r="I77" s="207"/>
      <c r="J77" s="207"/>
      <c r="K77" s="207"/>
      <c r="L77" s="207"/>
      <c r="M77" s="207"/>
      <c r="N77" s="207"/>
      <c r="O77" s="207"/>
      <c r="P77" s="209"/>
    </row>
    <row r="78" spans="1:16" ht="15.75" customHeight="1" x14ac:dyDescent="0.3">
      <c r="A78" s="2"/>
      <c r="B78" s="2">
        <v>51</v>
      </c>
      <c r="C78" s="208"/>
      <c r="D78" s="207"/>
      <c r="E78" s="207"/>
      <c r="F78" s="207"/>
      <c r="G78" s="207"/>
      <c r="H78" s="202">
        <v>42.56</v>
      </c>
      <c r="I78" s="207"/>
      <c r="J78" s="207"/>
      <c r="K78" s="207"/>
      <c r="L78" s="207"/>
      <c r="M78" s="207"/>
      <c r="N78" s="207"/>
      <c r="O78" s="207"/>
      <c r="P78" s="209"/>
    </row>
    <row r="79" spans="1:16" ht="15.75" customHeight="1" x14ac:dyDescent="0.3">
      <c r="A79" s="2"/>
      <c r="B79" s="2">
        <v>52</v>
      </c>
      <c r="C79" s="208"/>
      <c r="D79" s="207"/>
      <c r="E79" s="207"/>
      <c r="F79" s="207"/>
      <c r="G79" s="207"/>
      <c r="H79" s="202">
        <v>42.354999999999997</v>
      </c>
      <c r="I79" s="207"/>
      <c r="J79" s="207"/>
      <c r="K79" s="207"/>
      <c r="L79" s="207"/>
      <c r="M79" s="207"/>
      <c r="N79" s="207"/>
      <c r="O79" s="207"/>
      <c r="P79" s="209"/>
    </row>
    <row r="80" spans="1:16" ht="15.75" customHeight="1" x14ac:dyDescent="0.3">
      <c r="A80" s="2"/>
      <c r="B80" s="2">
        <v>53</v>
      </c>
      <c r="C80" s="208"/>
      <c r="D80" s="207"/>
      <c r="E80" s="207"/>
      <c r="F80" s="207"/>
      <c r="G80" s="207"/>
      <c r="H80" s="202">
        <v>42.936999999999998</v>
      </c>
      <c r="I80" s="207"/>
      <c r="J80" s="207"/>
      <c r="K80" s="207"/>
      <c r="L80" s="207"/>
      <c r="M80" s="207"/>
      <c r="N80" s="207"/>
      <c r="O80" s="207"/>
      <c r="P80" s="209"/>
    </row>
    <row r="81" spans="1:16" ht="15.75" customHeight="1" x14ac:dyDescent="0.3">
      <c r="A81" s="2"/>
      <c r="B81" s="2">
        <v>54</v>
      </c>
      <c r="C81" s="208"/>
      <c r="D81" s="207"/>
      <c r="E81" s="207"/>
      <c r="F81" s="207"/>
      <c r="G81" s="207"/>
      <c r="H81" s="202">
        <v>42.652999999999999</v>
      </c>
      <c r="I81" s="207"/>
      <c r="J81" s="207"/>
      <c r="K81" s="207"/>
      <c r="L81" s="207"/>
      <c r="M81" s="207"/>
      <c r="N81" s="207"/>
      <c r="O81" s="207"/>
      <c r="P81" s="209"/>
    </row>
    <row r="82" spans="1:16" ht="15.75" customHeight="1" x14ac:dyDescent="0.3">
      <c r="A82" s="2"/>
      <c r="B82" s="2">
        <v>55</v>
      </c>
      <c r="C82" s="208"/>
      <c r="D82" s="207"/>
      <c r="E82" s="207"/>
      <c r="F82" s="207"/>
      <c r="G82" s="207"/>
      <c r="H82" s="202">
        <v>42.460999999999999</v>
      </c>
      <c r="I82" s="207"/>
      <c r="J82" s="207"/>
      <c r="K82" s="207"/>
      <c r="L82" s="207"/>
      <c r="M82" s="207"/>
      <c r="N82" s="207"/>
      <c r="O82" s="207"/>
      <c r="P82" s="209"/>
    </row>
    <row r="83" spans="1:16" ht="15.75" customHeight="1" x14ac:dyDescent="0.3">
      <c r="A83" s="2"/>
      <c r="B83" s="2">
        <v>56</v>
      </c>
      <c r="C83" s="208"/>
      <c r="D83" s="207"/>
      <c r="E83" s="207"/>
      <c r="F83" s="207"/>
      <c r="G83" s="207"/>
      <c r="H83" s="202">
        <v>42.822000000000003</v>
      </c>
      <c r="I83" s="207"/>
      <c r="J83" s="207"/>
      <c r="K83" s="207"/>
      <c r="L83" s="207"/>
      <c r="M83" s="207"/>
      <c r="N83" s="207"/>
      <c r="O83" s="207"/>
      <c r="P83" s="209"/>
    </row>
    <row r="84" spans="1:16" ht="15.75" customHeight="1" x14ac:dyDescent="0.3">
      <c r="A84" s="2"/>
      <c r="B84" s="2">
        <v>57</v>
      </c>
      <c r="C84" s="210"/>
      <c r="D84" s="207"/>
      <c r="E84" s="207"/>
      <c r="F84" s="207"/>
      <c r="G84" s="207"/>
      <c r="H84" s="202">
        <v>42.344999999999999</v>
      </c>
      <c r="I84" s="207"/>
      <c r="J84" s="207"/>
      <c r="K84" s="207"/>
      <c r="L84" s="207"/>
      <c r="M84" s="207"/>
      <c r="N84" s="207"/>
      <c r="O84" s="207"/>
      <c r="P84" s="209"/>
    </row>
    <row r="85" spans="1:16" ht="15.75" customHeight="1" x14ac:dyDescent="0.3">
      <c r="A85" s="2"/>
      <c r="B85" s="2">
        <v>58</v>
      </c>
      <c r="C85" s="210"/>
      <c r="D85" s="207"/>
      <c r="E85" s="207"/>
      <c r="F85" s="207"/>
      <c r="G85" s="207"/>
      <c r="H85" s="202">
        <v>42.55</v>
      </c>
      <c r="I85" s="207"/>
      <c r="J85" s="207"/>
      <c r="K85" s="207"/>
      <c r="L85" s="207"/>
      <c r="M85" s="207"/>
      <c r="N85" s="207"/>
      <c r="O85" s="207"/>
      <c r="P85" s="209"/>
    </row>
    <row r="86" spans="1:16" ht="15.75" customHeight="1" x14ac:dyDescent="0.3">
      <c r="A86" s="2"/>
      <c r="B86" s="2">
        <v>59</v>
      </c>
      <c r="C86" s="210"/>
      <c r="D86" s="207"/>
      <c r="E86" s="207"/>
      <c r="F86" s="207"/>
      <c r="G86" s="207"/>
      <c r="H86" s="202">
        <v>42.506999999999998</v>
      </c>
      <c r="I86" s="207"/>
      <c r="J86" s="207"/>
      <c r="K86" s="207"/>
      <c r="L86" s="207"/>
      <c r="M86" s="207"/>
      <c r="N86" s="207"/>
      <c r="O86" s="207"/>
      <c r="P86" s="209"/>
    </row>
    <row r="87" spans="1:16" ht="15.75" customHeight="1" x14ac:dyDescent="0.3">
      <c r="A87" s="2"/>
      <c r="B87" s="2">
        <v>60</v>
      </c>
      <c r="C87" s="210"/>
      <c r="D87" s="207"/>
      <c r="E87" s="207"/>
      <c r="F87" s="207"/>
      <c r="G87" s="207"/>
      <c r="H87" s="202">
        <v>43.014000000000003</v>
      </c>
      <c r="I87" s="207"/>
      <c r="J87" s="207"/>
      <c r="K87" s="207"/>
      <c r="L87" s="207"/>
      <c r="M87" s="207"/>
      <c r="N87" s="207"/>
      <c r="O87" s="207"/>
      <c r="P87" s="209"/>
    </row>
    <row r="88" spans="1:16" ht="15.75" customHeight="1" x14ac:dyDescent="0.3">
      <c r="A88" s="2"/>
      <c r="B88" s="2">
        <v>61</v>
      </c>
      <c r="C88" s="210"/>
      <c r="D88" s="207"/>
      <c r="E88" s="207"/>
      <c r="F88" s="207"/>
      <c r="G88" s="207"/>
      <c r="H88" s="202">
        <v>42.481000000000002</v>
      </c>
      <c r="I88" s="207"/>
      <c r="J88" s="207"/>
      <c r="K88" s="207"/>
      <c r="L88" s="207"/>
      <c r="M88" s="207"/>
      <c r="N88" s="207"/>
      <c r="O88" s="207"/>
      <c r="P88" s="209"/>
    </row>
    <row r="89" spans="1:16" ht="15.75" customHeight="1" x14ac:dyDescent="0.3">
      <c r="A89" s="2"/>
      <c r="B89" s="2">
        <v>62</v>
      </c>
      <c r="C89" s="210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</row>
    <row r="90" spans="1:16" ht="15.75" customHeight="1" x14ac:dyDescent="0.3">
      <c r="A90" s="2"/>
      <c r="B90" s="2">
        <v>63</v>
      </c>
      <c r="C90" s="210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9"/>
    </row>
    <row r="91" spans="1:16" ht="15.75" customHeight="1" x14ac:dyDescent="0.3">
      <c r="A91" s="2"/>
      <c r="B91" s="2"/>
      <c r="C91" s="210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9"/>
    </row>
    <row r="92" spans="1:16" ht="15.75" customHeight="1" x14ac:dyDescent="0.3">
      <c r="A92" s="2"/>
      <c r="B92" s="2"/>
      <c r="C92" s="211"/>
      <c r="D92" s="212"/>
      <c r="E92" s="212"/>
      <c r="F92" s="212"/>
      <c r="G92" s="212"/>
      <c r="H92" s="212"/>
      <c r="I92" s="212"/>
      <c r="J92" s="212"/>
      <c r="K92" s="212"/>
      <c r="L92" s="212"/>
      <c r="M92" s="213"/>
      <c r="N92" s="213"/>
      <c r="O92" s="213"/>
      <c r="P92" s="214"/>
    </row>
    <row r="93" spans="1:16" ht="15.75" customHeight="1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</row>
    <row r="94" spans="1:16" ht="15.75" customHeight="1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</row>
    <row r="95" spans="1:16" ht="15.75" customHeight="1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</row>
    <row r="96" spans="1:16" ht="15.75" customHeight="1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</row>
    <row r="97" spans="1:16" ht="15.75" customHeight="1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</row>
    <row r="98" spans="1:16" ht="15.75" customHeight="1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</row>
    <row r="99" spans="1:16" ht="15.75" customHeight="1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</row>
    <row r="100" spans="1:16" ht="15.75" customHeight="1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</row>
    <row r="101" spans="1:16" ht="15.75" customHeight="1" x14ac:dyDescent="0.3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2"/>
      <c r="O101" s="2"/>
      <c r="P101" s="2"/>
    </row>
    <row r="102" spans="1:16" ht="15.75" customHeight="1" x14ac:dyDescent="0.3"/>
    <row r="103" spans="1:16" ht="15.75" customHeight="1" x14ac:dyDescent="0.3"/>
    <row r="104" spans="1:16" ht="15.75" customHeight="1" x14ac:dyDescent="0.3"/>
    <row r="105" spans="1:16" ht="15.75" customHeight="1" x14ac:dyDescent="0.3"/>
    <row r="106" spans="1:16" ht="15.75" customHeight="1" x14ac:dyDescent="0.3"/>
    <row r="107" spans="1:16" ht="15.75" customHeight="1" x14ac:dyDescent="0.3"/>
    <row r="108" spans="1:16" ht="15.75" customHeight="1" x14ac:dyDescent="0.3"/>
    <row r="109" spans="1:16" ht="15.75" customHeight="1" x14ac:dyDescent="0.3"/>
    <row r="110" spans="1:16" ht="15.75" customHeight="1" x14ac:dyDescent="0.3"/>
    <row r="111" spans="1:16" ht="15.75" customHeight="1" x14ac:dyDescent="0.3"/>
    <row r="112" spans="1:1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2">
    <mergeCell ref="F6:H6"/>
    <mergeCell ref="I6:I7"/>
    <mergeCell ref="J6:K6"/>
    <mergeCell ref="L6:M6"/>
    <mergeCell ref="A2:L2"/>
    <mergeCell ref="A4:N4"/>
    <mergeCell ref="A6:A7"/>
    <mergeCell ref="B6:B7"/>
    <mergeCell ref="C6:C7"/>
    <mergeCell ref="D6:D7"/>
    <mergeCell ref="E6:E7"/>
    <mergeCell ref="N6:N7"/>
  </mergeCells>
  <pageMargins left="0.70833333333333304" right="0.51180555555555496" top="0.74791666666666701" bottom="0.74791666666666701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2.6640625" customWidth="1"/>
    <col min="3" max="6" width="9.44140625" customWidth="1"/>
    <col min="7" max="7" width="11.33203125" customWidth="1"/>
    <col min="8" max="8" width="12.88671875" customWidth="1"/>
    <col min="9" max="9" width="13" customWidth="1"/>
    <col min="10" max="10" width="12.6640625" customWidth="1"/>
    <col min="11" max="11" width="12" customWidth="1"/>
    <col min="12" max="12" width="15.88671875" customWidth="1"/>
    <col min="13" max="13" width="11.44140625" customWidth="1"/>
    <col min="14" max="14" width="10.5546875" customWidth="1"/>
    <col min="15" max="16" width="8.88671875" customWidth="1"/>
  </cols>
  <sheetData>
    <row r="1" spans="1:16" ht="14.4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</row>
    <row r="2" spans="1:16" ht="18" x14ac:dyDescent="0.35">
      <c r="A2" s="323" t="s">
        <v>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"/>
      <c r="N2" s="2"/>
      <c r="O2" s="2"/>
      <c r="P2" s="2"/>
    </row>
    <row r="3" spans="1:16" ht="7.5" customHeight="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</row>
    <row r="4" spans="1:16" ht="18" x14ac:dyDescent="0.35">
      <c r="A4" s="324" t="s">
        <v>38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6"/>
      <c r="O4" s="2"/>
      <c r="P4" s="2"/>
    </row>
    <row r="5" spans="1:16" ht="7.5" customHeight="1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</row>
    <row r="6" spans="1:16" ht="30" customHeight="1" x14ac:dyDescent="0.3">
      <c r="A6" s="327" t="s">
        <v>85</v>
      </c>
      <c r="B6" s="328" t="s">
        <v>44</v>
      </c>
      <c r="C6" s="329" t="s">
        <v>48</v>
      </c>
      <c r="D6" s="331" t="s">
        <v>86</v>
      </c>
      <c r="E6" s="333" t="s">
        <v>87</v>
      </c>
      <c r="F6" s="318" t="s">
        <v>88</v>
      </c>
      <c r="G6" s="267"/>
      <c r="H6" s="267"/>
      <c r="I6" s="319" t="s">
        <v>89</v>
      </c>
      <c r="J6" s="320" t="s">
        <v>90</v>
      </c>
      <c r="K6" s="268"/>
      <c r="L6" s="321" t="s">
        <v>91</v>
      </c>
      <c r="M6" s="322"/>
      <c r="N6" s="279" t="s">
        <v>92</v>
      </c>
      <c r="O6" s="3"/>
      <c r="P6" s="3"/>
    </row>
    <row r="7" spans="1:16" ht="27.75" customHeight="1" x14ac:dyDescent="0.3">
      <c r="A7" s="283"/>
      <c r="B7" s="274"/>
      <c r="C7" s="330"/>
      <c r="D7" s="332"/>
      <c r="E7" s="293"/>
      <c r="F7" s="110" t="s">
        <v>93</v>
      </c>
      <c r="G7" s="111" t="s">
        <v>94</v>
      </c>
      <c r="H7" s="112" t="s">
        <v>95</v>
      </c>
      <c r="I7" s="274"/>
      <c r="J7" s="113" t="s">
        <v>96</v>
      </c>
      <c r="K7" s="114" t="s">
        <v>97</v>
      </c>
      <c r="L7" s="115" t="s">
        <v>98</v>
      </c>
      <c r="M7" s="116" t="s">
        <v>99</v>
      </c>
      <c r="N7" s="334"/>
      <c r="O7" s="3"/>
      <c r="P7" s="3"/>
    </row>
    <row r="8" spans="1:16" ht="30" customHeight="1" x14ac:dyDescent="0.3">
      <c r="A8" s="117">
        <v>1</v>
      </c>
      <c r="B8" s="118" t="s">
        <v>84</v>
      </c>
      <c r="C8" s="119">
        <v>18</v>
      </c>
      <c r="D8" s="120">
        <f>COUNTA(C28:C92)</f>
        <v>33</v>
      </c>
      <c r="E8" s="215">
        <f>COUNTA(C28:C92)</f>
        <v>33</v>
      </c>
      <c r="F8" s="122">
        <f>MIN(C28:C91)</f>
        <v>42.898000000000003</v>
      </c>
      <c r="G8" s="123">
        <f>AVERAGE(C28:C94)</f>
        <v>43.911818181818184</v>
      </c>
      <c r="H8" s="124">
        <f t="shared" ref="H8:H21" si="0">G8-F8</f>
        <v>1.0138181818181806</v>
      </c>
      <c r="I8" s="125">
        <v>1.7407407407407406E-2</v>
      </c>
      <c r="J8" s="126">
        <f t="shared" ref="J8:K8" si="1">I8</f>
        <v>1.7407407407407406E-2</v>
      </c>
      <c r="K8" s="127">
        <f t="shared" si="1"/>
        <v>1.7407407407407406E-2</v>
      </c>
      <c r="L8" s="128">
        <v>141.67699999999999</v>
      </c>
      <c r="M8" s="238">
        <v>89.924999999999997</v>
      </c>
      <c r="N8" s="130" t="s">
        <v>100</v>
      </c>
      <c r="O8" s="131" t="s">
        <v>99</v>
      </c>
      <c r="P8" s="4"/>
    </row>
    <row r="9" spans="1:16" ht="30" customHeight="1" x14ac:dyDescent="0.3">
      <c r="A9" s="132">
        <v>2</v>
      </c>
      <c r="B9" s="133" t="s">
        <v>83</v>
      </c>
      <c r="C9" s="134">
        <v>1</v>
      </c>
      <c r="D9" s="135">
        <f>COUNTA(D28:D92)+D8+1</f>
        <v>73</v>
      </c>
      <c r="E9" s="218">
        <f>COUNTA(D28:D92)+1</f>
        <v>40</v>
      </c>
      <c r="F9" s="137">
        <f>MIN(D28:D91)</f>
        <v>42.697000000000003</v>
      </c>
      <c r="G9" s="138">
        <f>AVERAGE(D43:D93,D28:D41)</f>
        <v>43.569263157894746</v>
      </c>
      <c r="H9" s="139">
        <f t="shared" si="0"/>
        <v>0.87226315789474285</v>
      </c>
      <c r="I9" s="140">
        <v>3.8796296296296294E-2</v>
      </c>
      <c r="J9" s="141">
        <f t="shared" ref="J9:J21" si="2">I9-I8</f>
        <v>2.1388888888888888E-2</v>
      </c>
      <c r="K9" s="142">
        <f t="shared" ref="K9:K10" si="3">J9</f>
        <v>2.1388888888888888E-2</v>
      </c>
      <c r="L9" s="143">
        <v>141.28399999999999</v>
      </c>
      <c r="M9" s="144">
        <v>92.155000000000001</v>
      </c>
      <c r="N9" s="265" t="s">
        <v>100</v>
      </c>
      <c r="O9" s="131" t="s">
        <v>145</v>
      </c>
      <c r="P9" s="4"/>
    </row>
    <row r="10" spans="1:16" ht="30" customHeight="1" x14ac:dyDescent="0.3">
      <c r="A10" s="132">
        <v>3</v>
      </c>
      <c r="B10" s="147" t="s">
        <v>146</v>
      </c>
      <c r="C10" s="148">
        <v>5</v>
      </c>
      <c r="D10" s="135">
        <f>COUNTA(E28:E92)+D9+1</f>
        <v>113</v>
      </c>
      <c r="E10" s="218">
        <f>COUNTA(E28:E92)+1</f>
        <v>40</v>
      </c>
      <c r="F10" s="149">
        <f>MIN(E28:E93)</f>
        <v>43.033000000000001</v>
      </c>
      <c r="G10" s="138">
        <f>AVERAGE(E28:E94)</f>
        <v>43.769641025641036</v>
      </c>
      <c r="H10" s="139">
        <f t="shared" si="0"/>
        <v>0.73664102564103473</v>
      </c>
      <c r="I10" s="140">
        <v>6.0185185185185182E-2</v>
      </c>
      <c r="J10" s="141">
        <f t="shared" si="2"/>
        <v>2.1388888888888888E-2</v>
      </c>
      <c r="K10" s="142">
        <f t="shared" si="3"/>
        <v>2.1388888888888888E-2</v>
      </c>
      <c r="L10" s="143">
        <v>139.99199999999999</v>
      </c>
      <c r="M10" s="144">
        <v>91.274000000000001</v>
      </c>
      <c r="N10" s="145"/>
      <c r="O10" s="146"/>
      <c r="P10" s="4"/>
    </row>
    <row r="11" spans="1:16" ht="30" customHeight="1" x14ac:dyDescent="0.3">
      <c r="A11" s="132">
        <v>4</v>
      </c>
      <c r="B11" s="147" t="s">
        <v>84</v>
      </c>
      <c r="C11" s="134">
        <v>13</v>
      </c>
      <c r="D11" s="135">
        <f>COUNTA(F28:F92)+D10+1</f>
        <v>158</v>
      </c>
      <c r="E11" s="218">
        <f>COUNTA(F28:F92)+1</f>
        <v>45</v>
      </c>
      <c r="F11" s="150">
        <f>MIN(F28:F93)</f>
        <v>42.506</v>
      </c>
      <c r="G11" s="151">
        <f>AVERAGE(F28:F93)</f>
        <v>43.305795454545454</v>
      </c>
      <c r="H11" s="139">
        <f t="shared" si="0"/>
        <v>0.79979545454545331</v>
      </c>
      <c r="I11" s="140">
        <v>8.385416666666666E-2</v>
      </c>
      <c r="J11" s="141">
        <f t="shared" si="2"/>
        <v>2.3668981481481478E-2</v>
      </c>
      <c r="K11" s="142">
        <f t="shared" ref="K11:K14" si="4">J11+K8</f>
        <v>4.1076388888888885E-2</v>
      </c>
      <c r="L11" s="143">
        <v>139.90100000000001</v>
      </c>
      <c r="M11" s="144">
        <v>91.248000000000005</v>
      </c>
      <c r="N11" s="145"/>
      <c r="O11" s="146"/>
      <c r="P11" s="4"/>
    </row>
    <row r="12" spans="1:16" ht="30" customHeight="1" x14ac:dyDescent="0.3">
      <c r="A12" s="132">
        <v>5</v>
      </c>
      <c r="B12" s="147" t="s">
        <v>83</v>
      </c>
      <c r="C12" s="134">
        <v>18</v>
      </c>
      <c r="D12" s="135">
        <f>COUNTA(G28:G92)+D11+1</f>
        <v>196</v>
      </c>
      <c r="E12" s="218">
        <f>COUNTA(G28:G92)+1</f>
        <v>38</v>
      </c>
      <c r="F12" s="219">
        <f>MIN(G28:G93)</f>
        <v>42.603999999999999</v>
      </c>
      <c r="G12" s="151">
        <f>AVERAGE(G31:G92,G28:G29)</f>
        <v>43.489944444444447</v>
      </c>
      <c r="H12" s="139">
        <f t="shared" si="0"/>
        <v>0.88594444444444775</v>
      </c>
      <c r="I12" s="140">
        <v>0.10425925925925926</v>
      </c>
      <c r="J12" s="141">
        <f t="shared" si="2"/>
        <v>2.04050925925926E-2</v>
      </c>
      <c r="K12" s="142">
        <f t="shared" si="4"/>
        <v>4.1793981481481488E-2</v>
      </c>
      <c r="L12" s="143">
        <v>141.828</v>
      </c>
      <c r="M12" s="144">
        <v>91.894999999999996</v>
      </c>
      <c r="N12" s="145"/>
      <c r="O12" s="146"/>
      <c r="P12" s="4"/>
    </row>
    <row r="13" spans="1:16" ht="30" customHeight="1" x14ac:dyDescent="0.3">
      <c r="A13" s="132">
        <v>6</v>
      </c>
      <c r="B13" s="147" t="s">
        <v>146</v>
      </c>
      <c r="C13" s="134">
        <v>5</v>
      </c>
      <c r="D13" s="135">
        <f>COUNTA(H28:H92)+D12+1</f>
        <v>238</v>
      </c>
      <c r="E13" s="218">
        <f>COUNTA(H28:H92)+1</f>
        <v>42</v>
      </c>
      <c r="F13" s="153">
        <f>MIN(H28:H93)</f>
        <v>42.764000000000003</v>
      </c>
      <c r="G13" s="138">
        <f>AVERAGE(H28:H93)</f>
        <v>43.766146341463426</v>
      </c>
      <c r="H13" s="139">
        <f t="shared" si="0"/>
        <v>1.0021463414634226</v>
      </c>
      <c r="I13" s="140">
        <v>0.12664351851851852</v>
      </c>
      <c r="J13" s="141">
        <f t="shared" si="2"/>
        <v>2.2384259259259257E-2</v>
      </c>
      <c r="K13" s="142">
        <f t="shared" si="4"/>
        <v>4.3773148148148144E-2</v>
      </c>
      <c r="L13" s="143">
        <v>140.22</v>
      </c>
      <c r="M13" s="144">
        <v>92.001999999999995</v>
      </c>
      <c r="N13" s="145"/>
      <c r="O13" s="146"/>
      <c r="P13" s="4"/>
    </row>
    <row r="14" spans="1:16" ht="30" customHeight="1" x14ac:dyDescent="0.3">
      <c r="A14" s="132">
        <v>7</v>
      </c>
      <c r="B14" s="147" t="s">
        <v>84</v>
      </c>
      <c r="C14" s="134">
        <v>21</v>
      </c>
      <c r="D14" s="135">
        <f>COUNTA(I28:I92)+D13+1</f>
        <v>271</v>
      </c>
      <c r="E14" s="218">
        <f>COUNTA(I28:I92)+1</f>
        <v>33</v>
      </c>
      <c r="F14" s="149">
        <f>MIN(I28:I93)</f>
        <v>42.801000000000002</v>
      </c>
      <c r="G14" s="138">
        <f>AVERAGE(I28:I93)</f>
        <v>54.805374999999998</v>
      </c>
      <c r="H14" s="139">
        <f t="shared" si="0"/>
        <v>12.004374999999996</v>
      </c>
      <c r="I14" s="140">
        <v>0.14885416666666668</v>
      </c>
      <c r="J14" s="141">
        <f t="shared" si="2"/>
        <v>2.221064814814816E-2</v>
      </c>
      <c r="K14" s="142">
        <f t="shared" si="4"/>
        <v>6.3287037037037044E-2</v>
      </c>
      <c r="L14" s="143">
        <v>163.82</v>
      </c>
      <c r="M14" s="144">
        <v>90.991</v>
      </c>
      <c r="N14" s="145"/>
      <c r="O14" s="146"/>
      <c r="P14" s="4"/>
    </row>
    <row r="15" spans="1:16" ht="30" customHeight="1" x14ac:dyDescent="0.3">
      <c r="A15" s="154">
        <v>8</v>
      </c>
      <c r="B15" s="147" t="s">
        <v>146</v>
      </c>
      <c r="C15" s="134">
        <v>5</v>
      </c>
      <c r="D15" s="135">
        <f>COUNTA(J28:J93)+D14+1</f>
        <v>303</v>
      </c>
      <c r="E15" s="220">
        <f>COUNTA(J28:J93)+1</f>
        <v>32</v>
      </c>
      <c r="F15" s="219">
        <f>MIN(J28:J93)</f>
        <v>49.137999999999998</v>
      </c>
      <c r="G15" s="151">
        <f>AVERAGE(J28:J93)</f>
        <v>59.859225806451612</v>
      </c>
      <c r="H15" s="139">
        <f t="shared" si="0"/>
        <v>10.721225806451613</v>
      </c>
      <c r="I15" s="156">
        <v>0.17200231481481482</v>
      </c>
      <c r="J15" s="157">
        <f t="shared" si="2"/>
        <v>2.314814814814814E-2</v>
      </c>
      <c r="K15" s="142">
        <f>J15+K13</f>
        <v>6.6921296296296284E-2</v>
      </c>
      <c r="L15" s="158">
        <v>144.74100000000001</v>
      </c>
      <c r="M15" s="161">
        <v>91.15</v>
      </c>
      <c r="N15" s="160"/>
      <c r="O15" s="146"/>
      <c r="P15" s="4"/>
    </row>
    <row r="16" spans="1:16" ht="30" customHeight="1" x14ac:dyDescent="0.3">
      <c r="A16" s="154">
        <v>9</v>
      </c>
      <c r="B16" s="147" t="s">
        <v>83</v>
      </c>
      <c r="C16" s="134">
        <v>44</v>
      </c>
      <c r="D16" s="135">
        <f>COUNTA(K28:K92)+D15+1</f>
        <v>354</v>
      </c>
      <c r="E16" s="220">
        <f>COUNTA(K28:K92)+1</f>
        <v>51</v>
      </c>
      <c r="F16" s="164">
        <f>MIN(K28:K93)</f>
        <v>41.887999999999998</v>
      </c>
      <c r="G16" s="151">
        <f>AVERAGE(K28:K93)</f>
        <v>43.333339999999993</v>
      </c>
      <c r="H16" s="139">
        <f t="shared" si="0"/>
        <v>1.4453399999999945</v>
      </c>
      <c r="I16" s="156">
        <v>0.19870370370370372</v>
      </c>
      <c r="J16" s="157">
        <f t="shared" si="2"/>
        <v>2.6701388888888899E-2</v>
      </c>
      <c r="K16" s="142">
        <f>J16+K12</f>
        <v>6.8495370370370387E-2</v>
      </c>
      <c r="L16" s="158">
        <v>158.52500000000001</v>
      </c>
      <c r="M16" s="161">
        <v>109.812</v>
      </c>
      <c r="N16" s="160"/>
      <c r="O16" s="146"/>
      <c r="P16" s="4"/>
    </row>
    <row r="17" spans="1:16" ht="30" customHeight="1" x14ac:dyDescent="0.3">
      <c r="A17" s="154">
        <v>10</v>
      </c>
      <c r="B17" s="133" t="s">
        <v>84</v>
      </c>
      <c r="C17" s="134">
        <v>11</v>
      </c>
      <c r="D17" s="135">
        <f>COUNTA(L28:L92)+D16+1</f>
        <v>397</v>
      </c>
      <c r="E17" s="220">
        <f>COUNTA(L28:L92)+1</f>
        <v>43</v>
      </c>
      <c r="F17" s="153">
        <f>MIN(L28:L93)</f>
        <v>42.783000000000001</v>
      </c>
      <c r="G17" s="138">
        <f>AVERAGE(L28:L93)</f>
        <v>43.585166666666666</v>
      </c>
      <c r="H17" s="139">
        <f t="shared" si="0"/>
        <v>0.8021666666666647</v>
      </c>
      <c r="I17" s="156">
        <v>0.22173611111111111</v>
      </c>
      <c r="J17" s="157">
        <f t="shared" si="2"/>
        <v>2.303240740740739E-2</v>
      </c>
      <c r="K17" s="142">
        <f t="shared" ref="K17:K19" si="5">J17+K14</f>
        <v>8.6319444444444435E-2</v>
      </c>
      <c r="L17" s="158">
        <v>141.57499999999999</v>
      </c>
      <c r="M17" s="161">
        <v>91.48</v>
      </c>
      <c r="N17" s="160"/>
      <c r="O17" s="146"/>
      <c r="P17" s="4"/>
    </row>
    <row r="18" spans="1:16" ht="30" customHeight="1" x14ac:dyDescent="0.3">
      <c r="A18" s="154">
        <v>11</v>
      </c>
      <c r="B18" s="133" t="s">
        <v>146</v>
      </c>
      <c r="C18" s="134">
        <v>1</v>
      </c>
      <c r="D18" s="135">
        <f>COUNTA(M28:M92)+D17+1</f>
        <v>438</v>
      </c>
      <c r="E18" s="220">
        <f>COUNTA(M28:M92)+1</f>
        <v>41</v>
      </c>
      <c r="F18" s="149">
        <f>MIN(M28:M93)</f>
        <v>42.326000000000001</v>
      </c>
      <c r="G18" s="138">
        <f>AVERAGE(M28:M93)</f>
        <v>43.208650000000006</v>
      </c>
      <c r="H18" s="139">
        <f t="shared" si="0"/>
        <v>0.88265000000000526</v>
      </c>
      <c r="I18" s="156">
        <v>0.24334490740740741</v>
      </c>
      <c r="J18" s="157">
        <f t="shared" si="2"/>
        <v>2.1608796296296306E-2</v>
      </c>
      <c r="K18" s="142">
        <f t="shared" si="5"/>
        <v>8.8530092592592591E-2</v>
      </c>
      <c r="L18" s="158">
        <v>139.364</v>
      </c>
      <c r="M18" s="161">
        <v>91.894999999999996</v>
      </c>
      <c r="N18" s="160"/>
      <c r="O18" s="146"/>
      <c r="P18" s="4"/>
    </row>
    <row r="19" spans="1:16" ht="30" customHeight="1" x14ac:dyDescent="0.3">
      <c r="A19" s="154">
        <v>12</v>
      </c>
      <c r="B19" s="133" t="s">
        <v>83</v>
      </c>
      <c r="C19" s="134">
        <v>44</v>
      </c>
      <c r="D19" s="135">
        <f>COUNTA(N28:N92)+D18+1</f>
        <v>481</v>
      </c>
      <c r="E19" s="220">
        <f>COUNTA(N28:N92)+1</f>
        <v>43</v>
      </c>
      <c r="F19" s="219">
        <f>MIN(N28:N93)</f>
        <v>42.076000000000001</v>
      </c>
      <c r="G19" s="151">
        <f>AVERAGE(N28:N93)</f>
        <v>42.89511904761904</v>
      </c>
      <c r="H19" s="139">
        <f t="shared" si="0"/>
        <v>0.81911904761903997</v>
      </c>
      <c r="I19" s="156">
        <v>0.26582175925925927</v>
      </c>
      <c r="J19" s="157">
        <f t="shared" si="2"/>
        <v>2.2476851851851859E-2</v>
      </c>
      <c r="K19" s="247">
        <f t="shared" si="5"/>
        <v>9.0972222222222246E-2</v>
      </c>
      <c r="L19" s="158">
        <v>139.072</v>
      </c>
      <c r="M19" s="161">
        <v>91.36</v>
      </c>
      <c r="N19" s="160"/>
      <c r="O19" s="146"/>
      <c r="P19" s="4"/>
    </row>
    <row r="20" spans="1:16" ht="30" customHeight="1" x14ac:dyDescent="0.3">
      <c r="A20" s="154">
        <v>13</v>
      </c>
      <c r="B20" s="133" t="s">
        <v>146</v>
      </c>
      <c r="C20" s="163">
        <v>4</v>
      </c>
      <c r="D20" s="135">
        <f>COUNTA(O28:O92)+D19+1</f>
        <v>504</v>
      </c>
      <c r="E20" s="220">
        <f>COUNTA(O28:O92)+1</f>
        <v>23</v>
      </c>
      <c r="F20" s="150">
        <f>MIN(O28:O93)</f>
        <v>42.262999999999998</v>
      </c>
      <c r="G20" s="151">
        <f>AVERAGE(O28:O93)</f>
        <v>43.104818181818175</v>
      </c>
      <c r="H20" s="139">
        <f t="shared" si="0"/>
        <v>0.84181818181817647</v>
      </c>
      <c r="I20" s="156">
        <v>0.27839120370370368</v>
      </c>
      <c r="J20" s="157">
        <f t="shared" si="2"/>
        <v>1.2569444444444411E-2</v>
      </c>
      <c r="K20" s="165">
        <f>J20+K18</f>
        <v>0.101099537037037</v>
      </c>
      <c r="L20" s="158">
        <v>136.78200000000001</v>
      </c>
      <c r="M20" s="162">
        <v>90.266000000000005</v>
      </c>
      <c r="N20" s="160"/>
      <c r="O20" s="146"/>
      <c r="P20" s="4"/>
    </row>
    <row r="21" spans="1:16" ht="30" customHeight="1" x14ac:dyDescent="0.3">
      <c r="A21" s="166" t="s">
        <v>101</v>
      </c>
      <c r="B21" s="167" t="s">
        <v>84</v>
      </c>
      <c r="C21" s="168">
        <v>5</v>
      </c>
      <c r="D21" s="169">
        <f>COUNTA(P28:P92)+D20+1</f>
        <v>531</v>
      </c>
      <c r="E21" s="223">
        <f>COUNTA(P28:P92)+1</f>
        <v>27</v>
      </c>
      <c r="F21" s="219">
        <f>MIN(P28:P93)</f>
        <v>43.043999999999997</v>
      </c>
      <c r="G21" s="224">
        <f>AVERAGE(P28:P93)</f>
        <v>43.799307692307693</v>
      </c>
      <c r="H21" s="173">
        <f t="shared" si="0"/>
        <v>0.75530769230769579</v>
      </c>
      <c r="I21" s="174" t="str">
        <f>'Загальні результати'!H6</f>
        <v>7:00:37</v>
      </c>
      <c r="J21" s="175">
        <f t="shared" si="2"/>
        <v>1.3703703703703718E-2</v>
      </c>
      <c r="K21" s="176">
        <f>J21+K17</f>
        <v>0.10002314814814815</v>
      </c>
      <c r="L21" s="177"/>
      <c r="M21" s="178"/>
      <c r="N21" s="179"/>
      <c r="O21" s="146"/>
      <c r="P21" s="4"/>
    </row>
    <row r="22" spans="1:16" ht="30" customHeight="1" x14ac:dyDescent="0.3">
      <c r="A22" s="180"/>
      <c r="B22" s="181"/>
      <c r="C22" s="180"/>
      <c r="D22" s="180"/>
      <c r="E22" s="180"/>
      <c r="F22" s="153">
        <f>AVERAGE(F8,F11,F14,F17,F21)</f>
        <v>42.806399999999996</v>
      </c>
      <c r="G22" s="182">
        <f>AVERAGE(C28:C92,F28:F92,I28:I92,L28:L92,P28:P92)</f>
        <v>45.636587570621479</v>
      </c>
      <c r="H22" s="183">
        <f>AVERAGE(H8,H11,H14,H17,H21)</f>
        <v>3.0750925990675979</v>
      </c>
      <c r="I22" s="184" t="s">
        <v>115</v>
      </c>
      <c r="J22" s="180"/>
      <c r="K22" s="185" t="s">
        <v>103</v>
      </c>
      <c r="L22" s="186">
        <f>AVERAGE(L8:L20)</f>
        <v>143.75238461538464</v>
      </c>
      <c r="M22" s="187">
        <f>AVERAGE(M8+10,M9:M20)-90</f>
        <v>3.4963846153846134</v>
      </c>
      <c r="N22" s="181" t="s">
        <v>104</v>
      </c>
      <c r="O22" s="4"/>
      <c r="P22" s="4"/>
    </row>
    <row r="23" spans="1:16" ht="27.75" customHeight="1" x14ac:dyDescent="0.3">
      <c r="A23" s="188"/>
      <c r="B23" s="189"/>
      <c r="C23" s="188"/>
      <c r="D23" s="190"/>
      <c r="E23" s="190"/>
      <c r="F23" s="221">
        <f>AVERAGE(F9,F12,F16,F19)</f>
        <v>42.316249999999997</v>
      </c>
      <c r="G23" s="248">
        <f>AVERAGE(D43:D93,D28:D41,G31:G93,G28:G29,K28:K93,N44:N93)</f>
        <v>43.358966666666674</v>
      </c>
      <c r="H23" s="249">
        <f>AVERAGE(H9,H12,H16,H19)</f>
        <v>1.0056666624895563</v>
      </c>
      <c r="I23" s="250" t="s">
        <v>147</v>
      </c>
      <c r="J23" s="190"/>
      <c r="K23" s="190"/>
      <c r="L23" s="193"/>
      <c r="M23" s="193"/>
      <c r="N23" s="2"/>
      <c r="O23" s="2"/>
      <c r="P23" s="2"/>
    </row>
    <row r="24" spans="1:16" ht="27.75" customHeight="1" x14ac:dyDescent="0.3">
      <c r="A24" s="188"/>
      <c r="B24" s="189"/>
      <c r="C24" s="188"/>
      <c r="D24" s="190"/>
      <c r="E24" s="190"/>
      <c r="F24" s="191">
        <f>AVERAGE(F10,F13,F15,F18,F20)</f>
        <v>43.904800000000002</v>
      </c>
      <c r="G24" s="172">
        <f>AVERAGE(E28:E92,H28:H92,J28:J92,M28:M92,O28:O85)</f>
        <v>46.437664739884376</v>
      </c>
      <c r="H24" s="173">
        <f>AVERAGE(H10,H13,H15,H18,H20)</f>
        <v>2.8368962710748504</v>
      </c>
      <c r="I24" s="192" t="s">
        <v>109</v>
      </c>
      <c r="J24" s="190" t="s">
        <v>66</v>
      </c>
      <c r="K24" s="190"/>
      <c r="L24" s="193"/>
      <c r="M24" s="193"/>
      <c r="N24" s="2"/>
      <c r="O24" s="2"/>
      <c r="P24" s="2"/>
    </row>
    <row r="25" spans="1:16" ht="30" customHeight="1" x14ac:dyDescent="0.3">
      <c r="A25" s="188"/>
      <c r="B25" s="189"/>
      <c r="C25" s="188"/>
      <c r="D25" s="190"/>
      <c r="E25" s="190"/>
      <c r="F25" s="194">
        <f>AVERAGE(F8:F21)</f>
        <v>43.058642857142857</v>
      </c>
      <c r="G25" s="195">
        <f>AVERAGE(C43:P100,C31:P41,C42,E42:P42,C28:P29,H30:P30,C30:F30)</f>
        <v>45.156829457364346</v>
      </c>
      <c r="H25" s="196">
        <f>AVERAGE(H8:H21)</f>
        <v>2.398757928619319</v>
      </c>
      <c r="I25" s="190"/>
      <c r="J25" s="190"/>
      <c r="K25" s="190"/>
      <c r="L25" s="188"/>
      <c r="M25" s="188"/>
      <c r="N25" s="2"/>
      <c r="O25" s="2"/>
      <c r="P25" s="2"/>
    </row>
    <row r="26" spans="1:16" ht="15.75" customHeight="1" x14ac:dyDescent="0.3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2"/>
      <c r="N26" s="2"/>
      <c r="O26" s="2"/>
      <c r="P26" s="2"/>
    </row>
    <row r="27" spans="1:16" ht="15.75" customHeight="1" x14ac:dyDescent="0.3">
      <c r="A27" s="2"/>
      <c r="B27" s="2"/>
      <c r="C27" s="197" t="str">
        <f>B8</f>
        <v>Левада Денис</v>
      </c>
      <c r="D27" s="197" t="str">
        <f>B9</f>
        <v>Щедрін Вадім</v>
      </c>
      <c r="E27" s="197" t="str">
        <f>B10</f>
        <v>Блонський Олег</v>
      </c>
      <c r="F27" s="197" t="str">
        <f>B11</f>
        <v>Левада Денис</v>
      </c>
      <c r="G27" s="197" t="str">
        <f>B12</f>
        <v>Щедрін Вадім</v>
      </c>
      <c r="H27" s="197" t="str">
        <f>B13</f>
        <v>Блонський Олег</v>
      </c>
      <c r="I27" s="197" t="str">
        <f>B14</f>
        <v>Левада Денис</v>
      </c>
      <c r="J27" s="197" t="str">
        <f>B15</f>
        <v>Блонський Олег</v>
      </c>
      <c r="K27" s="197" t="str">
        <f>B16</f>
        <v>Щедрін Вадім</v>
      </c>
      <c r="L27" s="197" t="str">
        <f>B17</f>
        <v>Левада Денис</v>
      </c>
      <c r="M27" s="197" t="str">
        <f>B18</f>
        <v>Блонський Олег</v>
      </c>
      <c r="N27" s="197" t="str">
        <f>B19</f>
        <v>Щедрін Вадім</v>
      </c>
      <c r="O27" s="197" t="str">
        <f>B20</f>
        <v>Блонський Олег</v>
      </c>
      <c r="P27" s="197" t="str">
        <f>B21</f>
        <v>Левада Денис</v>
      </c>
    </row>
    <row r="28" spans="1:16" ht="15.75" customHeight="1" x14ac:dyDescent="0.3">
      <c r="A28" s="2"/>
      <c r="B28" s="2">
        <v>1</v>
      </c>
      <c r="C28" s="198">
        <v>46.536999999999999</v>
      </c>
      <c r="D28" s="199">
        <v>44.802</v>
      </c>
      <c r="E28" s="199">
        <v>46.034999999999997</v>
      </c>
      <c r="F28" s="199">
        <v>43.805</v>
      </c>
      <c r="G28" s="199">
        <v>47.372</v>
      </c>
      <c r="H28" s="199">
        <v>46.856000000000002</v>
      </c>
      <c r="I28" s="199">
        <v>45.265999999999998</v>
      </c>
      <c r="J28" s="199">
        <v>66.866</v>
      </c>
      <c r="K28" s="199">
        <v>46.348999999999997</v>
      </c>
      <c r="L28" s="199">
        <v>45.774999999999999</v>
      </c>
      <c r="M28" s="199">
        <v>44.847000000000001</v>
      </c>
      <c r="N28" s="199">
        <v>45.606000000000002</v>
      </c>
      <c r="O28" s="199">
        <v>43.609000000000002</v>
      </c>
      <c r="P28" s="200">
        <v>44.548000000000002</v>
      </c>
    </row>
    <row r="29" spans="1:16" ht="15.75" customHeight="1" x14ac:dyDescent="0.3">
      <c r="A29" s="2"/>
      <c r="B29" s="2">
        <v>2</v>
      </c>
      <c r="C29" s="201">
        <v>44.183999999999997</v>
      </c>
      <c r="D29" s="202">
        <v>43.332999999999998</v>
      </c>
      <c r="E29" s="202">
        <v>44.189</v>
      </c>
      <c r="F29" s="202">
        <v>42.777000000000001</v>
      </c>
      <c r="G29" s="202">
        <v>43.591999999999999</v>
      </c>
      <c r="H29" s="202">
        <v>44.689</v>
      </c>
      <c r="I29" s="202">
        <v>43.316000000000003</v>
      </c>
      <c r="J29" s="202">
        <v>66.221000000000004</v>
      </c>
      <c r="K29" s="202">
        <v>44.767000000000003</v>
      </c>
      <c r="L29" s="202">
        <v>44.853999999999999</v>
      </c>
      <c r="M29" s="203">
        <v>43.594000000000001</v>
      </c>
      <c r="N29" s="203">
        <v>43.234999999999999</v>
      </c>
      <c r="O29" s="202">
        <v>43.262</v>
      </c>
      <c r="P29" s="204">
        <v>43.540999999999997</v>
      </c>
    </row>
    <row r="30" spans="1:16" ht="15.75" customHeight="1" x14ac:dyDescent="0.3">
      <c r="A30" s="2"/>
      <c r="B30" s="2">
        <v>3</v>
      </c>
      <c r="C30" s="201">
        <v>43.332000000000001</v>
      </c>
      <c r="D30" s="202">
        <v>44.262999999999998</v>
      </c>
      <c r="E30" s="202">
        <v>43.774000000000001</v>
      </c>
      <c r="F30" s="202">
        <v>42.756999999999998</v>
      </c>
      <c r="G30" s="226">
        <v>55.412999999999997</v>
      </c>
      <c r="H30" s="202">
        <v>45.162999999999997</v>
      </c>
      <c r="I30" s="202">
        <v>42.927</v>
      </c>
      <c r="J30" s="202">
        <v>62.417999999999999</v>
      </c>
      <c r="K30" s="202">
        <v>43.787999999999997</v>
      </c>
      <c r="L30" s="202">
        <v>42.878</v>
      </c>
      <c r="M30" s="203">
        <v>43.433999999999997</v>
      </c>
      <c r="N30" s="203">
        <v>43.078000000000003</v>
      </c>
      <c r="O30" s="202">
        <v>43.188000000000002</v>
      </c>
      <c r="P30" s="204">
        <v>43.426000000000002</v>
      </c>
    </row>
    <row r="31" spans="1:16" ht="15.75" customHeight="1" x14ac:dyDescent="0.3">
      <c r="A31" s="2"/>
      <c r="B31" s="2">
        <v>4</v>
      </c>
      <c r="C31" s="201">
        <v>43.362000000000002</v>
      </c>
      <c r="D31" s="202">
        <v>43.36</v>
      </c>
      <c r="E31" s="202">
        <v>44.128</v>
      </c>
      <c r="F31" s="202">
        <v>42.911999999999999</v>
      </c>
      <c r="G31" s="202">
        <v>43.789000000000001</v>
      </c>
      <c r="H31" s="202">
        <v>44.353999999999999</v>
      </c>
      <c r="I31" s="202">
        <v>44.283999999999999</v>
      </c>
      <c r="J31" s="202">
        <v>60.848999999999997</v>
      </c>
      <c r="K31" s="202">
        <v>43.844999999999999</v>
      </c>
      <c r="L31" s="202">
        <v>44.162999999999997</v>
      </c>
      <c r="M31" s="203">
        <v>43.012</v>
      </c>
      <c r="N31" s="203">
        <v>43.13</v>
      </c>
      <c r="O31" s="202">
        <v>43.066000000000003</v>
      </c>
      <c r="P31" s="204">
        <v>43.994999999999997</v>
      </c>
    </row>
    <row r="32" spans="1:16" ht="15.75" customHeight="1" x14ac:dyDescent="0.3">
      <c r="A32" s="2"/>
      <c r="B32" s="2">
        <v>5</v>
      </c>
      <c r="C32" s="201">
        <v>43.731999999999999</v>
      </c>
      <c r="D32" s="202">
        <v>43.195999999999998</v>
      </c>
      <c r="E32" s="202">
        <v>43.750999999999998</v>
      </c>
      <c r="F32" s="202">
        <v>42.723999999999997</v>
      </c>
      <c r="G32" s="202">
        <v>43.069000000000003</v>
      </c>
      <c r="H32" s="202">
        <v>44.210999999999999</v>
      </c>
      <c r="I32" s="202">
        <v>44.258000000000003</v>
      </c>
      <c r="J32" s="202">
        <v>62.185000000000002</v>
      </c>
      <c r="K32" s="202">
        <v>44.601999999999997</v>
      </c>
      <c r="L32" s="202">
        <v>42.912999999999997</v>
      </c>
      <c r="M32" s="202">
        <v>43.569000000000003</v>
      </c>
      <c r="N32" s="202">
        <v>42.420999999999999</v>
      </c>
      <c r="O32" s="202">
        <v>43.234999999999999</v>
      </c>
      <c r="P32" s="204">
        <v>43.234000000000002</v>
      </c>
    </row>
    <row r="33" spans="1:16" ht="15.75" customHeight="1" x14ac:dyDescent="0.3">
      <c r="A33" s="2"/>
      <c r="B33" s="2">
        <v>6</v>
      </c>
      <c r="C33" s="201">
        <v>43.482999999999997</v>
      </c>
      <c r="D33" s="202">
        <v>43.478000000000002</v>
      </c>
      <c r="E33" s="202">
        <v>43.72</v>
      </c>
      <c r="F33" s="202">
        <v>42.814999999999998</v>
      </c>
      <c r="G33" s="202">
        <v>43.844999999999999</v>
      </c>
      <c r="H33" s="202">
        <v>43.552999999999997</v>
      </c>
      <c r="I33" s="202">
        <v>43.36</v>
      </c>
      <c r="J33" s="202">
        <v>62.738999999999997</v>
      </c>
      <c r="K33" s="202">
        <v>45.417000000000002</v>
      </c>
      <c r="L33" s="202">
        <v>42.814999999999998</v>
      </c>
      <c r="M33" s="202">
        <v>43.640999999999998</v>
      </c>
      <c r="N33" s="202">
        <v>42.863</v>
      </c>
      <c r="O33" s="202">
        <v>42.978999999999999</v>
      </c>
      <c r="P33" s="206">
        <v>43.238999999999997</v>
      </c>
    </row>
    <row r="34" spans="1:16" ht="15.75" customHeight="1" x14ac:dyDescent="0.3">
      <c r="A34" s="2"/>
      <c r="B34" s="2">
        <v>7</v>
      </c>
      <c r="C34" s="201">
        <v>42.898000000000003</v>
      </c>
      <c r="D34" s="202">
        <v>44.505000000000003</v>
      </c>
      <c r="E34" s="202">
        <v>43.415999999999997</v>
      </c>
      <c r="F34" s="202">
        <v>42.79</v>
      </c>
      <c r="G34" s="202">
        <v>42.819000000000003</v>
      </c>
      <c r="H34" s="202">
        <v>46.798999999999999</v>
      </c>
      <c r="I34" s="202">
        <v>44.704000000000001</v>
      </c>
      <c r="J34" s="202">
        <v>62.081000000000003</v>
      </c>
      <c r="K34" s="202">
        <v>44.308999999999997</v>
      </c>
      <c r="L34" s="202">
        <v>43.097999999999999</v>
      </c>
      <c r="M34" s="202">
        <v>44.97</v>
      </c>
      <c r="N34" s="202">
        <v>42.286999999999999</v>
      </c>
      <c r="O34" s="202">
        <v>43.853000000000002</v>
      </c>
      <c r="P34" s="204">
        <v>43.258000000000003</v>
      </c>
    </row>
    <row r="35" spans="1:16" ht="15.75" customHeight="1" x14ac:dyDescent="0.3">
      <c r="A35" s="2"/>
      <c r="B35" s="2">
        <v>8</v>
      </c>
      <c r="C35" s="201">
        <v>47.039000000000001</v>
      </c>
      <c r="D35" s="202">
        <v>42.963000000000001</v>
      </c>
      <c r="E35" s="202">
        <v>44.639000000000003</v>
      </c>
      <c r="F35" s="202">
        <v>42.671999999999997</v>
      </c>
      <c r="G35" s="202">
        <v>42.875</v>
      </c>
      <c r="H35" s="202">
        <v>43.219000000000001</v>
      </c>
      <c r="I35" s="202">
        <v>42.801000000000002</v>
      </c>
      <c r="J35" s="202">
        <v>61.826000000000001</v>
      </c>
      <c r="K35" s="202">
        <v>51.646000000000001</v>
      </c>
      <c r="L35" s="202">
        <v>46.283000000000001</v>
      </c>
      <c r="M35" s="202">
        <v>42.728000000000002</v>
      </c>
      <c r="N35" s="202">
        <v>42.643000000000001</v>
      </c>
      <c r="O35" s="202">
        <v>42.99</v>
      </c>
      <c r="P35" s="204">
        <v>44.631</v>
      </c>
    </row>
    <row r="36" spans="1:16" ht="15.75" customHeight="1" x14ac:dyDescent="0.3">
      <c r="A36" s="2"/>
      <c r="B36" s="2">
        <v>9</v>
      </c>
      <c r="C36" s="201">
        <v>43.802</v>
      </c>
      <c r="D36" s="202">
        <v>45.188000000000002</v>
      </c>
      <c r="E36" s="202">
        <v>43.317999999999998</v>
      </c>
      <c r="F36" s="202">
        <v>43.73</v>
      </c>
      <c r="G36" s="202">
        <v>43.683</v>
      </c>
      <c r="H36" s="202">
        <v>43.750999999999998</v>
      </c>
      <c r="I36" s="202">
        <v>43.685000000000002</v>
      </c>
      <c r="J36" s="202">
        <v>62.625999999999998</v>
      </c>
      <c r="K36" s="202">
        <v>44.442</v>
      </c>
      <c r="L36" s="202">
        <v>43.381999999999998</v>
      </c>
      <c r="M36" s="202">
        <v>43.140999999999998</v>
      </c>
      <c r="N36" s="202">
        <v>42.439</v>
      </c>
      <c r="O36" s="202">
        <v>43.377000000000002</v>
      </c>
      <c r="P36" s="204">
        <v>43.726999999999997</v>
      </c>
    </row>
    <row r="37" spans="1:16" ht="15.75" customHeight="1" x14ac:dyDescent="0.3">
      <c r="A37" s="2"/>
      <c r="B37" s="2">
        <v>10</v>
      </c>
      <c r="C37" s="201">
        <v>43.706000000000003</v>
      </c>
      <c r="D37" s="202">
        <v>42.996000000000002</v>
      </c>
      <c r="E37" s="202">
        <v>43.052</v>
      </c>
      <c r="F37" s="202">
        <v>42.741</v>
      </c>
      <c r="G37" s="202">
        <v>44.073</v>
      </c>
      <c r="H37" s="202">
        <v>43.545999999999999</v>
      </c>
      <c r="I37" s="202">
        <v>44.286999999999999</v>
      </c>
      <c r="J37" s="202">
        <v>65.942999999999998</v>
      </c>
      <c r="K37" s="202">
        <v>43.344000000000001</v>
      </c>
      <c r="L37" s="202">
        <v>42.933</v>
      </c>
      <c r="M37" s="202">
        <v>43.222999999999999</v>
      </c>
      <c r="N37" s="202">
        <v>42.225000000000001</v>
      </c>
      <c r="O37" s="202">
        <v>43.691000000000003</v>
      </c>
      <c r="P37" s="204">
        <v>43.64</v>
      </c>
    </row>
    <row r="38" spans="1:16" ht="15.75" customHeight="1" x14ac:dyDescent="0.3">
      <c r="A38" s="2"/>
      <c r="B38" s="2">
        <v>11</v>
      </c>
      <c r="C38" s="201">
        <v>43.25</v>
      </c>
      <c r="D38" s="202">
        <v>43.985999999999997</v>
      </c>
      <c r="E38" s="202">
        <v>43.26</v>
      </c>
      <c r="F38" s="202">
        <v>43.84</v>
      </c>
      <c r="G38" s="202">
        <v>42.677999999999997</v>
      </c>
      <c r="H38" s="202">
        <v>43.347999999999999</v>
      </c>
      <c r="I38" s="202">
        <v>43.976999999999997</v>
      </c>
      <c r="J38" s="202">
        <v>65.805999999999997</v>
      </c>
      <c r="K38" s="202">
        <v>42.529000000000003</v>
      </c>
      <c r="L38" s="202">
        <v>43.136000000000003</v>
      </c>
      <c r="M38" s="202">
        <v>43.2</v>
      </c>
      <c r="N38" s="202">
        <v>42.728000000000002</v>
      </c>
      <c r="O38" s="202">
        <v>43.253</v>
      </c>
      <c r="P38" s="204">
        <v>43.378999999999998</v>
      </c>
    </row>
    <row r="39" spans="1:16" ht="15.75" customHeight="1" x14ac:dyDescent="0.3">
      <c r="A39" s="2"/>
      <c r="B39" s="2">
        <v>12</v>
      </c>
      <c r="C39" s="201">
        <v>43.274000000000001</v>
      </c>
      <c r="D39" s="202">
        <v>43.37</v>
      </c>
      <c r="E39" s="202">
        <v>43.601999999999997</v>
      </c>
      <c r="F39" s="202">
        <v>43.036000000000001</v>
      </c>
      <c r="G39" s="202">
        <v>42.603999999999999</v>
      </c>
      <c r="H39" s="202">
        <v>44.02</v>
      </c>
      <c r="I39" s="202">
        <v>47.329000000000001</v>
      </c>
      <c r="J39" s="202">
        <v>62.302999999999997</v>
      </c>
      <c r="K39" s="202">
        <v>42.508000000000003</v>
      </c>
      <c r="L39" s="202">
        <v>42.933999999999997</v>
      </c>
      <c r="M39" s="202">
        <v>42.734999999999999</v>
      </c>
      <c r="N39" s="202">
        <v>42.893999999999998</v>
      </c>
      <c r="O39" s="202">
        <v>42.262999999999998</v>
      </c>
      <c r="P39" s="204">
        <v>43.472999999999999</v>
      </c>
    </row>
    <row r="40" spans="1:16" ht="15.75" customHeight="1" x14ac:dyDescent="0.3">
      <c r="A40" s="2"/>
      <c r="B40" s="2">
        <v>13</v>
      </c>
      <c r="C40" s="201">
        <v>43.545999999999999</v>
      </c>
      <c r="D40" s="202">
        <v>43.872999999999998</v>
      </c>
      <c r="E40" s="202">
        <v>43.250999999999998</v>
      </c>
      <c r="F40" s="202">
        <v>43.365000000000002</v>
      </c>
      <c r="G40" s="202">
        <v>43.372999999999998</v>
      </c>
      <c r="H40" s="202">
        <v>44.234000000000002</v>
      </c>
      <c r="I40" s="202">
        <v>51.676000000000002</v>
      </c>
      <c r="J40" s="202">
        <v>63.523000000000003</v>
      </c>
      <c r="K40" s="202">
        <v>43.777999999999999</v>
      </c>
      <c r="L40" s="202">
        <v>43.51</v>
      </c>
      <c r="M40" s="202">
        <v>43.378999999999998</v>
      </c>
      <c r="N40" s="202">
        <v>42.366</v>
      </c>
      <c r="O40" s="202">
        <v>42.838000000000001</v>
      </c>
      <c r="P40" s="204">
        <v>44.301000000000002</v>
      </c>
    </row>
    <row r="41" spans="1:16" ht="15.75" customHeight="1" x14ac:dyDescent="0.3">
      <c r="A41" s="2"/>
      <c r="B41" s="2">
        <v>14</v>
      </c>
      <c r="C41" s="201">
        <v>43.732999999999997</v>
      </c>
      <c r="D41" s="202">
        <v>43.978000000000002</v>
      </c>
      <c r="E41" s="202">
        <v>43.564</v>
      </c>
      <c r="F41" s="202">
        <v>45.398000000000003</v>
      </c>
      <c r="G41" s="202">
        <v>43.588000000000001</v>
      </c>
      <c r="H41" s="202">
        <v>43.305</v>
      </c>
      <c r="I41" s="202">
        <v>59.418999999999997</v>
      </c>
      <c r="J41" s="202">
        <v>59.902000000000001</v>
      </c>
      <c r="K41" s="202">
        <v>42.454000000000001</v>
      </c>
      <c r="L41" s="202">
        <v>42.79</v>
      </c>
      <c r="M41" s="202">
        <v>42.677999999999997</v>
      </c>
      <c r="N41" s="202">
        <v>42.17</v>
      </c>
      <c r="O41" s="202">
        <v>43.283999999999999</v>
      </c>
      <c r="P41" s="204">
        <v>44.619</v>
      </c>
    </row>
    <row r="42" spans="1:16" ht="15.75" customHeight="1" x14ac:dyDescent="0.3">
      <c r="A42" s="2"/>
      <c r="B42" s="2">
        <v>15</v>
      </c>
      <c r="C42" s="201">
        <v>43.914000000000001</v>
      </c>
      <c r="D42" s="205">
        <v>54.354999999999997</v>
      </c>
      <c r="E42" s="202">
        <v>44.39</v>
      </c>
      <c r="F42" s="202">
        <v>42.889000000000003</v>
      </c>
      <c r="G42" s="202">
        <v>43.911000000000001</v>
      </c>
      <c r="H42" s="202">
        <v>43.21</v>
      </c>
      <c r="I42" s="202">
        <v>73.36</v>
      </c>
      <c r="J42" s="202">
        <v>60.432000000000002</v>
      </c>
      <c r="K42" s="202">
        <v>42.866</v>
      </c>
      <c r="L42" s="202">
        <v>43.664999999999999</v>
      </c>
      <c r="M42" s="202">
        <v>42.991</v>
      </c>
      <c r="N42" s="202">
        <v>42.747</v>
      </c>
      <c r="O42" s="202">
        <v>42.487000000000002</v>
      </c>
      <c r="P42" s="204">
        <v>43.698999999999998</v>
      </c>
    </row>
    <row r="43" spans="1:16" ht="15.75" customHeight="1" x14ac:dyDescent="0.3">
      <c r="A43" s="2"/>
      <c r="B43" s="2">
        <v>16</v>
      </c>
      <c r="C43" s="201">
        <v>44.241999999999997</v>
      </c>
      <c r="D43" s="202">
        <v>45.433</v>
      </c>
      <c r="E43" s="202">
        <v>43.033000000000001</v>
      </c>
      <c r="F43" s="202">
        <v>42.911000000000001</v>
      </c>
      <c r="G43" s="202">
        <v>42.999000000000002</v>
      </c>
      <c r="H43" s="202">
        <v>43.646999999999998</v>
      </c>
      <c r="I43" s="202">
        <v>69.766999999999996</v>
      </c>
      <c r="J43" s="202">
        <v>80.811000000000007</v>
      </c>
      <c r="K43" s="202">
        <v>44.527999999999999</v>
      </c>
      <c r="L43" s="202">
        <v>42.837000000000003</v>
      </c>
      <c r="M43" s="202">
        <v>42.798000000000002</v>
      </c>
      <c r="N43" s="202">
        <v>42.854999999999997</v>
      </c>
      <c r="O43" s="202">
        <v>42.927</v>
      </c>
      <c r="P43" s="204">
        <v>43.682000000000002</v>
      </c>
    </row>
    <row r="44" spans="1:16" ht="15.75" customHeight="1" x14ac:dyDescent="0.3">
      <c r="A44" s="2"/>
      <c r="B44" s="2">
        <v>17</v>
      </c>
      <c r="C44" s="201">
        <v>43.475999999999999</v>
      </c>
      <c r="D44" s="202">
        <v>42.807000000000002</v>
      </c>
      <c r="E44" s="202">
        <v>43.579000000000001</v>
      </c>
      <c r="F44" s="202">
        <v>42.506</v>
      </c>
      <c r="G44" s="202">
        <v>43.768000000000001</v>
      </c>
      <c r="H44" s="202">
        <v>43.704000000000001</v>
      </c>
      <c r="I44" s="202">
        <v>68.757999999999996</v>
      </c>
      <c r="J44" s="202">
        <v>61.168999999999997</v>
      </c>
      <c r="K44" s="202">
        <v>44.073999999999998</v>
      </c>
      <c r="L44" s="202">
        <v>42.829000000000001</v>
      </c>
      <c r="M44" s="202">
        <v>43.646999999999998</v>
      </c>
      <c r="N44" s="202">
        <v>43.137</v>
      </c>
      <c r="O44" s="202">
        <v>43.841000000000001</v>
      </c>
      <c r="P44" s="204">
        <v>43.46</v>
      </c>
    </row>
    <row r="45" spans="1:16" ht="15.75" customHeight="1" x14ac:dyDescent="0.3">
      <c r="A45" s="2"/>
      <c r="B45" s="2">
        <v>18</v>
      </c>
      <c r="C45" s="201">
        <v>43.67</v>
      </c>
      <c r="D45" s="202">
        <v>44.247999999999998</v>
      </c>
      <c r="E45" s="202">
        <v>44.597999999999999</v>
      </c>
      <c r="F45" s="202">
        <v>43.335000000000001</v>
      </c>
      <c r="G45" s="202">
        <v>42.966999999999999</v>
      </c>
      <c r="H45" s="202">
        <v>44.128</v>
      </c>
      <c r="I45" s="202">
        <v>60.48</v>
      </c>
      <c r="J45" s="202">
        <v>59.930999999999997</v>
      </c>
      <c r="K45" s="202">
        <v>44.401000000000003</v>
      </c>
      <c r="L45" s="202">
        <v>44.003</v>
      </c>
      <c r="M45" s="202">
        <v>42.924999999999997</v>
      </c>
      <c r="N45" s="202">
        <v>43.238999999999997</v>
      </c>
      <c r="O45" s="202">
        <v>42.338000000000001</v>
      </c>
      <c r="P45" s="204">
        <v>43.515999999999998</v>
      </c>
    </row>
    <row r="46" spans="1:16" ht="15.75" customHeight="1" x14ac:dyDescent="0.3">
      <c r="A46" s="2"/>
      <c r="B46" s="2">
        <v>19</v>
      </c>
      <c r="C46" s="201">
        <v>44.027999999999999</v>
      </c>
      <c r="D46" s="202">
        <v>42.93</v>
      </c>
      <c r="E46" s="202">
        <v>45.250999999999998</v>
      </c>
      <c r="F46" s="202">
        <v>42.843000000000004</v>
      </c>
      <c r="G46" s="202">
        <v>44.264000000000003</v>
      </c>
      <c r="H46" s="202">
        <v>43.372999999999998</v>
      </c>
      <c r="I46" s="202">
        <v>58.915999999999997</v>
      </c>
      <c r="J46" s="202">
        <v>60.85</v>
      </c>
      <c r="K46" s="202">
        <v>42.302999999999997</v>
      </c>
      <c r="L46" s="202">
        <v>43.33</v>
      </c>
      <c r="M46" s="202">
        <v>43.89</v>
      </c>
      <c r="N46" s="202">
        <v>46.189</v>
      </c>
      <c r="O46" s="202">
        <v>42.862000000000002</v>
      </c>
      <c r="P46" s="204">
        <v>43.462000000000003</v>
      </c>
    </row>
    <row r="47" spans="1:16" ht="15.75" customHeight="1" x14ac:dyDescent="0.3">
      <c r="A47" s="2"/>
      <c r="B47" s="2">
        <v>20</v>
      </c>
      <c r="C47" s="201">
        <v>44.292000000000002</v>
      </c>
      <c r="D47" s="202">
        <v>42.741</v>
      </c>
      <c r="E47" s="202">
        <v>43.933</v>
      </c>
      <c r="F47" s="202">
        <v>43.372</v>
      </c>
      <c r="G47" s="202">
        <v>43.756999999999998</v>
      </c>
      <c r="H47" s="202">
        <v>42.905000000000001</v>
      </c>
      <c r="I47" s="202">
        <v>63.468000000000004</v>
      </c>
      <c r="J47" s="202">
        <v>59.173000000000002</v>
      </c>
      <c r="K47" s="202">
        <v>42.52</v>
      </c>
      <c r="L47" s="202">
        <v>43.145000000000003</v>
      </c>
      <c r="M47" s="202">
        <v>42.993000000000002</v>
      </c>
      <c r="N47" s="202">
        <v>42.712000000000003</v>
      </c>
      <c r="O47" s="202">
        <v>42.901000000000003</v>
      </c>
      <c r="P47" s="204">
        <v>43.64</v>
      </c>
    </row>
    <row r="48" spans="1:16" ht="15.75" customHeight="1" x14ac:dyDescent="0.3">
      <c r="A48" s="2"/>
      <c r="B48" s="2">
        <v>21</v>
      </c>
      <c r="C48" s="201">
        <v>43.454999999999998</v>
      </c>
      <c r="D48" s="202">
        <v>43.021000000000001</v>
      </c>
      <c r="E48" s="202">
        <v>43.466999999999999</v>
      </c>
      <c r="F48" s="202">
        <v>42.923000000000002</v>
      </c>
      <c r="G48" s="202">
        <v>43.655999999999999</v>
      </c>
      <c r="H48" s="202">
        <v>43.518000000000001</v>
      </c>
      <c r="I48" s="202">
        <v>58.18</v>
      </c>
      <c r="J48" s="202">
        <v>58.308999999999997</v>
      </c>
      <c r="K48" s="202">
        <v>43.298999999999999</v>
      </c>
      <c r="L48" s="202">
        <v>43.359000000000002</v>
      </c>
      <c r="M48" s="202">
        <v>43.518999999999998</v>
      </c>
      <c r="N48" s="202">
        <v>43.014000000000003</v>
      </c>
      <c r="O48" s="202">
        <v>43.085000000000001</v>
      </c>
      <c r="P48" s="204">
        <v>47.061999999999998</v>
      </c>
    </row>
    <row r="49" spans="1:16" ht="15.75" customHeight="1" x14ac:dyDescent="0.3">
      <c r="A49" s="2"/>
      <c r="B49" s="2">
        <v>22</v>
      </c>
      <c r="C49" s="201">
        <v>43.362000000000002</v>
      </c>
      <c r="D49" s="202">
        <v>43.131</v>
      </c>
      <c r="E49" s="202">
        <v>43.161000000000001</v>
      </c>
      <c r="F49" s="202">
        <v>43.314999999999998</v>
      </c>
      <c r="G49" s="202">
        <v>42.887</v>
      </c>
      <c r="H49" s="202">
        <v>43.16</v>
      </c>
      <c r="I49" s="202">
        <v>59.02</v>
      </c>
      <c r="J49" s="202">
        <v>55.863999999999997</v>
      </c>
      <c r="K49" s="202">
        <v>45.896000000000001</v>
      </c>
      <c r="L49" s="202">
        <v>43.606999999999999</v>
      </c>
      <c r="M49" s="202">
        <v>42.905000000000001</v>
      </c>
      <c r="N49" s="202">
        <v>42.31</v>
      </c>
      <c r="O49" s="202">
        <v>42.976999999999997</v>
      </c>
      <c r="P49" s="204">
        <v>43.634</v>
      </c>
    </row>
    <row r="50" spans="1:16" ht="15.75" customHeight="1" x14ac:dyDescent="0.3">
      <c r="A50" s="2"/>
      <c r="B50" s="2">
        <v>23</v>
      </c>
      <c r="C50" s="201">
        <v>43.392000000000003</v>
      </c>
      <c r="D50" s="202">
        <v>43.238999999999997</v>
      </c>
      <c r="E50" s="202">
        <v>43.341000000000001</v>
      </c>
      <c r="F50" s="202">
        <v>43.491</v>
      </c>
      <c r="G50" s="202">
        <v>42.61</v>
      </c>
      <c r="H50" s="202">
        <v>43.142000000000003</v>
      </c>
      <c r="I50" s="202">
        <v>60.012</v>
      </c>
      <c r="J50" s="202">
        <v>54.789000000000001</v>
      </c>
      <c r="K50" s="202">
        <v>44.116999999999997</v>
      </c>
      <c r="L50" s="202">
        <v>43.311</v>
      </c>
      <c r="M50" s="202">
        <v>43.235999999999997</v>
      </c>
      <c r="N50" s="202">
        <v>42.948999999999998</v>
      </c>
      <c r="O50" s="207"/>
      <c r="P50" s="204">
        <v>43.598999999999997</v>
      </c>
    </row>
    <row r="51" spans="1:16" ht="15.75" customHeight="1" x14ac:dyDescent="0.3">
      <c r="A51" s="2"/>
      <c r="B51" s="2">
        <v>24</v>
      </c>
      <c r="C51" s="201">
        <v>43.326000000000001</v>
      </c>
      <c r="D51" s="202">
        <v>42.893999999999998</v>
      </c>
      <c r="E51" s="202">
        <v>43.27</v>
      </c>
      <c r="F51" s="202">
        <v>43.148000000000003</v>
      </c>
      <c r="G51" s="202">
        <v>42.75</v>
      </c>
      <c r="H51" s="202">
        <v>43.506</v>
      </c>
      <c r="I51" s="202">
        <v>60.337000000000003</v>
      </c>
      <c r="J51" s="202">
        <v>54.375</v>
      </c>
      <c r="K51" s="202">
        <v>42.487000000000002</v>
      </c>
      <c r="L51" s="202">
        <v>42.917000000000002</v>
      </c>
      <c r="M51" s="202">
        <v>43.042999999999999</v>
      </c>
      <c r="N51" s="202">
        <v>42.201000000000001</v>
      </c>
      <c r="O51" s="207"/>
      <c r="P51" s="204">
        <v>43.043999999999997</v>
      </c>
    </row>
    <row r="52" spans="1:16" ht="15.75" customHeight="1" x14ac:dyDescent="0.3">
      <c r="A52" s="2"/>
      <c r="B52" s="2">
        <v>25</v>
      </c>
      <c r="C52" s="201">
        <v>44.674999999999997</v>
      </c>
      <c r="D52" s="202">
        <v>43.645000000000003</v>
      </c>
      <c r="E52" s="202">
        <v>43.466000000000001</v>
      </c>
      <c r="F52" s="202">
        <v>45.713999999999999</v>
      </c>
      <c r="G52" s="202">
        <v>44.384</v>
      </c>
      <c r="H52" s="202">
        <v>42.764000000000003</v>
      </c>
      <c r="I52" s="202">
        <v>60.618000000000002</v>
      </c>
      <c r="J52" s="202">
        <v>53.146000000000001</v>
      </c>
      <c r="K52" s="202">
        <v>42.531999999999996</v>
      </c>
      <c r="L52" s="202">
        <v>43.24</v>
      </c>
      <c r="M52" s="202">
        <v>42.326000000000001</v>
      </c>
      <c r="N52" s="202">
        <v>42.496000000000002</v>
      </c>
      <c r="O52" s="207"/>
      <c r="P52" s="204">
        <v>43.337000000000003</v>
      </c>
    </row>
    <row r="53" spans="1:16" ht="15.75" customHeight="1" x14ac:dyDescent="0.3">
      <c r="A53" s="2"/>
      <c r="B53" s="2">
        <v>26</v>
      </c>
      <c r="C53" s="201">
        <v>43.645000000000003</v>
      </c>
      <c r="D53" s="202">
        <v>43.430999999999997</v>
      </c>
      <c r="E53" s="202">
        <v>43.305999999999997</v>
      </c>
      <c r="F53" s="202">
        <v>42.920999999999999</v>
      </c>
      <c r="G53" s="202">
        <v>42.677999999999997</v>
      </c>
      <c r="H53" s="202">
        <v>43.058999999999997</v>
      </c>
      <c r="I53" s="202">
        <v>58.951000000000001</v>
      </c>
      <c r="J53" s="202">
        <v>52.277999999999999</v>
      </c>
      <c r="K53" s="202">
        <v>42.88</v>
      </c>
      <c r="L53" s="202">
        <v>43.506999999999998</v>
      </c>
      <c r="M53" s="202">
        <v>42.814</v>
      </c>
      <c r="N53" s="202">
        <v>42.904000000000003</v>
      </c>
      <c r="O53" s="207"/>
      <c r="P53" s="204">
        <v>43.636000000000003</v>
      </c>
    </row>
    <row r="54" spans="1:16" ht="15.75" customHeight="1" x14ac:dyDescent="0.3">
      <c r="A54" s="2"/>
      <c r="B54" s="2">
        <v>27</v>
      </c>
      <c r="C54" s="201">
        <v>45.795999999999999</v>
      </c>
      <c r="D54" s="202">
        <v>44.46</v>
      </c>
      <c r="E54" s="202">
        <v>43.332000000000001</v>
      </c>
      <c r="F54" s="202">
        <v>43.329000000000001</v>
      </c>
      <c r="G54" s="202">
        <v>44.023000000000003</v>
      </c>
      <c r="H54" s="202">
        <v>43.328000000000003</v>
      </c>
      <c r="I54" s="202">
        <v>59.118000000000002</v>
      </c>
      <c r="J54" s="202">
        <v>52.692999999999998</v>
      </c>
      <c r="K54" s="202">
        <v>43.991999999999997</v>
      </c>
      <c r="L54" s="202">
        <v>43.156999999999996</v>
      </c>
      <c r="M54" s="202">
        <v>42.76</v>
      </c>
      <c r="N54" s="202">
        <v>43.841999999999999</v>
      </c>
      <c r="O54" s="207"/>
      <c r="P54" s="209"/>
    </row>
    <row r="55" spans="1:16" ht="15.75" customHeight="1" x14ac:dyDescent="0.3">
      <c r="A55" s="2"/>
      <c r="B55" s="2">
        <v>28</v>
      </c>
      <c r="C55" s="201">
        <v>43.884999999999998</v>
      </c>
      <c r="D55" s="202">
        <v>46.911999999999999</v>
      </c>
      <c r="E55" s="202">
        <v>44.158999999999999</v>
      </c>
      <c r="F55" s="202">
        <v>42.741999999999997</v>
      </c>
      <c r="G55" s="202">
        <v>43.298000000000002</v>
      </c>
      <c r="H55" s="202">
        <v>43.418999999999997</v>
      </c>
      <c r="I55" s="202">
        <v>59.802</v>
      </c>
      <c r="J55" s="202">
        <v>51.866999999999997</v>
      </c>
      <c r="K55" s="202">
        <v>42.48</v>
      </c>
      <c r="L55" s="202">
        <v>42.783000000000001</v>
      </c>
      <c r="M55" s="202">
        <v>42.624000000000002</v>
      </c>
      <c r="N55" s="202">
        <v>42.588000000000001</v>
      </c>
      <c r="O55" s="207"/>
      <c r="P55" s="209"/>
    </row>
    <row r="56" spans="1:16" ht="15.75" customHeight="1" x14ac:dyDescent="0.3">
      <c r="A56" s="2"/>
      <c r="B56" s="2">
        <v>29</v>
      </c>
      <c r="C56" s="201">
        <v>43.271999999999998</v>
      </c>
      <c r="D56" s="202">
        <v>43.137999999999998</v>
      </c>
      <c r="E56" s="202">
        <v>45.698</v>
      </c>
      <c r="F56" s="202">
        <v>43.362000000000002</v>
      </c>
      <c r="G56" s="202">
        <v>43.468000000000004</v>
      </c>
      <c r="H56" s="202">
        <v>43.095999999999997</v>
      </c>
      <c r="I56" s="202">
        <v>63.104999999999997</v>
      </c>
      <c r="J56" s="202">
        <v>56.328000000000003</v>
      </c>
      <c r="K56" s="202">
        <v>42.146000000000001</v>
      </c>
      <c r="L56" s="202">
        <v>43.527000000000001</v>
      </c>
      <c r="M56" s="202">
        <v>42.921999999999997</v>
      </c>
      <c r="N56" s="202">
        <v>42.076000000000001</v>
      </c>
      <c r="O56" s="207"/>
      <c r="P56" s="209"/>
    </row>
    <row r="57" spans="1:16" ht="15.75" customHeight="1" x14ac:dyDescent="0.3">
      <c r="A57" s="2"/>
      <c r="B57" s="2">
        <v>30</v>
      </c>
      <c r="C57" s="201">
        <v>43.69</v>
      </c>
      <c r="D57" s="202">
        <v>42.713999999999999</v>
      </c>
      <c r="E57" s="202">
        <v>43.115000000000002</v>
      </c>
      <c r="F57" s="202">
        <v>42.905000000000001</v>
      </c>
      <c r="G57" s="202">
        <v>42.84</v>
      </c>
      <c r="H57" s="202">
        <v>43.429000000000002</v>
      </c>
      <c r="I57" s="202">
        <v>58.259</v>
      </c>
      <c r="J57" s="202">
        <v>49.137999999999998</v>
      </c>
      <c r="K57" s="202">
        <v>41.887999999999998</v>
      </c>
      <c r="L57" s="202">
        <v>43.436999999999998</v>
      </c>
      <c r="M57" s="202">
        <v>43.448999999999998</v>
      </c>
      <c r="N57" s="202">
        <v>42.389000000000003</v>
      </c>
      <c r="O57" s="207"/>
      <c r="P57" s="209"/>
    </row>
    <row r="58" spans="1:16" ht="15.75" customHeight="1" x14ac:dyDescent="0.3">
      <c r="A58" s="2"/>
      <c r="B58" s="2">
        <v>31</v>
      </c>
      <c r="C58" s="201">
        <v>43.860999999999997</v>
      </c>
      <c r="D58" s="202">
        <v>42.814</v>
      </c>
      <c r="E58" s="202">
        <v>43.661000000000001</v>
      </c>
      <c r="F58" s="202">
        <v>42.747999999999998</v>
      </c>
      <c r="G58" s="202">
        <v>43.862000000000002</v>
      </c>
      <c r="H58" s="202">
        <v>45.13</v>
      </c>
      <c r="I58" s="202">
        <v>61.642000000000003</v>
      </c>
      <c r="J58" s="202">
        <v>49.195</v>
      </c>
      <c r="K58" s="202">
        <v>42.680999999999997</v>
      </c>
      <c r="L58" s="202">
        <v>43.433999999999997</v>
      </c>
      <c r="M58" s="202">
        <v>42.536000000000001</v>
      </c>
      <c r="N58" s="202">
        <v>42.225000000000001</v>
      </c>
      <c r="O58" s="207"/>
      <c r="P58" s="209"/>
    </row>
    <row r="59" spans="1:16" ht="15.75" customHeight="1" x14ac:dyDescent="0.3">
      <c r="A59" s="2"/>
      <c r="B59" s="2">
        <v>32</v>
      </c>
      <c r="C59" s="201">
        <v>44.124000000000002</v>
      </c>
      <c r="D59" s="202">
        <v>43.033999999999999</v>
      </c>
      <c r="E59" s="202">
        <v>43.957000000000001</v>
      </c>
      <c r="F59" s="202">
        <v>42.935000000000002</v>
      </c>
      <c r="G59" s="202">
        <v>44.119</v>
      </c>
      <c r="H59" s="202">
        <v>43.793999999999997</v>
      </c>
      <c r="I59" s="202">
        <v>58.69</v>
      </c>
      <c r="J59" s="207"/>
      <c r="K59" s="202">
        <v>42.654000000000003</v>
      </c>
      <c r="L59" s="202">
        <v>43.05</v>
      </c>
      <c r="M59" s="202">
        <v>43.261000000000003</v>
      </c>
      <c r="N59" s="202">
        <v>42.219000000000001</v>
      </c>
      <c r="O59" s="207"/>
      <c r="P59" s="209"/>
    </row>
    <row r="60" spans="1:16" ht="15.75" customHeight="1" x14ac:dyDescent="0.3">
      <c r="A60" s="2"/>
      <c r="B60" s="2">
        <v>33</v>
      </c>
      <c r="C60" s="201">
        <v>43.106999999999999</v>
      </c>
      <c r="D60" s="202">
        <v>42.706000000000003</v>
      </c>
      <c r="E60" s="202">
        <v>43.344000000000001</v>
      </c>
      <c r="F60" s="202">
        <v>43.497999999999998</v>
      </c>
      <c r="G60" s="202">
        <v>43.210999999999999</v>
      </c>
      <c r="H60" s="202">
        <v>44.082999999999998</v>
      </c>
      <c r="I60" s="207"/>
      <c r="J60" s="207"/>
      <c r="K60" s="202">
        <v>42.188000000000002</v>
      </c>
      <c r="L60" s="202">
        <v>42.96</v>
      </c>
      <c r="M60" s="202">
        <v>43.146000000000001</v>
      </c>
      <c r="N60" s="202">
        <v>42.600999999999999</v>
      </c>
      <c r="O60" s="207"/>
      <c r="P60" s="209"/>
    </row>
    <row r="61" spans="1:16" ht="15.75" customHeight="1" x14ac:dyDescent="0.3">
      <c r="A61" s="2"/>
      <c r="B61" s="2">
        <v>34</v>
      </c>
      <c r="C61" s="208"/>
      <c r="D61" s="202">
        <v>43.137999999999998</v>
      </c>
      <c r="E61" s="202">
        <v>43.189</v>
      </c>
      <c r="F61" s="202">
        <v>42.552</v>
      </c>
      <c r="G61" s="202">
        <v>42.93</v>
      </c>
      <c r="H61" s="202">
        <v>43.003</v>
      </c>
      <c r="I61" s="207"/>
      <c r="J61" s="207"/>
      <c r="K61" s="202">
        <v>42.866999999999997</v>
      </c>
      <c r="L61" s="202">
        <v>43.368000000000002</v>
      </c>
      <c r="M61" s="202">
        <v>43.01</v>
      </c>
      <c r="N61" s="202">
        <v>42.447000000000003</v>
      </c>
      <c r="O61" s="207"/>
      <c r="P61" s="209"/>
    </row>
    <row r="62" spans="1:16" ht="15.75" customHeight="1" x14ac:dyDescent="0.3">
      <c r="A62" s="2"/>
      <c r="B62" s="2">
        <v>35</v>
      </c>
      <c r="C62" s="208"/>
      <c r="D62" s="202">
        <v>42.697000000000003</v>
      </c>
      <c r="E62" s="202">
        <v>43.26</v>
      </c>
      <c r="F62" s="202">
        <v>43.084000000000003</v>
      </c>
      <c r="G62" s="202">
        <v>42.817</v>
      </c>
      <c r="H62" s="202">
        <v>43.77</v>
      </c>
      <c r="I62" s="207"/>
      <c r="J62" s="207"/>
      <c r="K62" s="202">
        <v>42.222000000000001</v>
      </c>
      <c r="L62" s="202">
        <v>42.83</v>
      </c>
      <c r="M62" s="202">
        <v>42.994</v>
      </c>
      <c r="N62" s="202">
        <v>42.1</v>
      </c>
      <c r="O62" s="207"/>
      <c r="P62" s="209"/>
    </row>
    <row r="63" spans="1:16" ht="15.75" customHeight="1" x14ac:dyDescent="0.3">
      <c r="A63" s="2"/>
      <c r="B63" s="2">
        <v>36</v>
      </c>
      <c r="C63" s="208"/>
      <c r="D63" s="202">
        <v>43.164000000000001</v>
      </c>
      <c r="E63" s="202">
        <v>43.119</v>
      </c>
      <c r="F63" s="202">
        <v>43.555</v>
      </c>
      <c r="G63" s="202">
        <v>43.685000000000002</v>
      </c>
      <c r="H63" s="202">
        <v>43.286999999999999</v>
      </c>
      <c r="I63" s="207"/>
      <c r="J63" s="207"/>
      <c r="K63" s="202">
        <v>42.276000000000003</v>
      </c>
      <c r="L63" s="202">
        <v>49.866</v>
      </c>
      <c r="M63" s="202">
        <v>42.454000000000001</v>
      </c>
      <c r="N63" s="202">
        <v>42.295000000000002</v>
      </c>
      <c r="O63" s="207"/>
      <c r="P63" s="209"/>
    </row>
    <row r="64" spans="1:16" ht="15.75" customHeight="1" x14ac:dyDescent="0.3">
      <c r="A64" s="2"/>
      <c r="B64" s="2">
        <v>37</v>
      </c>
      <c r="C64" s="208"/>
      <c r="D64" s="202">
        <v>43.454000000000001</v>
      </c>
      <c r="E64" s="202">
        <v>43.405999999999999</v>
      </c>
      <c r="F64" s="202">
        <v>43.494999999999997</v>
      </c>
      <c r="G64" s="202">
        <v>43.393999999999998</v>
      </c>
      <c r="H64" s="202">
        <v>43.38</v>
      </c>
      <c r="I64" s="207"/>
      <c r="J64" s="207"/>
      <c r="K64" s="202">
        <v>42.988999999999997</v>
      </c>
      <c r="L64" s="202">
        <v>44.210999999999999</v>
      </c>
      <c r="M64" s="202">
        <v>42.835000000000001</v>
      </c>
      <c r="N64" s="202">
        <v>42.442</v>
      </c>
      <c r="O64" s="207"/>
      <c r="P64" s="209"/>
    </row>
    <row r="65" spans="1:16" ht="15.75" customHeight="1" x14ac:dyDescent="0.3">
      <c r="A65" s="2"/>
      <c r="B65" s="2">
        <v>38</v>
      </c>
      <c r="C65" s="208"/>
      <c r="D65" s="202">
        <v>43.033000000000001</v>
      </c>
      <c r="E65" s="202">
        <v>44.44</v>
      </c>
      <c r="F65" s="202">
        <v>43.252000000000002</v>
      </c>
      <c r="G65" s="207"/>
      <c r="H65" s="202">
        <v>43.292000000000002</v>
      </c>
      <c r="I65" s="207"/>
      <c r="J65" s="207"/>
      <c r="K65" s="202">
        <v>42.295999999999999</v>
      </c>
      <c r="L65" s="202">
        <v>43.076000000000001</v>
      </c>
      <c r="M65" s="202">
        <v>43.313000000000002</v>
      </c>
      <c r="N65" s="202">
        <v>43.377000000000002</v>
      </c>
      <c r="O65" s="207"/>
      <c r="P65" s="209"/>
    </row>
    <row r="66" spans="1:16" ht="15.75" customHeight="1" x14ac:dyDescent="0.3">
      <c r="A66" s="2"/>
      <c r="B66" s="2">
        <v>39</v>
      </c>
      <c r="C66" s="208"/>
      <c r="D66" s="202">
        <v>43.557000000000002</v>
      </c>
      <c r="E66" s="202">
        <v>43.841999999999999</v>
      </c>
      <c r="F66" s="202">
        <v>45.093000000000004</v>
      </c>
      <c r="G66" s="207"/>
      <c r="H66" s="202">
        <v>43.302999999999997</v>
      </c>
      <c r="I66" s="207"/>
      <c r="J66" s="207"/>
      <c r="K66" s="202">
        <v>42.058</v>
      </c>
      <c r="L66" s="202">
        <v>43.496000000000002</v>
      </c>
      <c r="M66" s="202">
        <v>44.335999999999999</v>
      </c>
      <c r="N66" s="202">
        <v>43.058999999999997</v>
      </c>
      <c r="O66" s="207"/>
      <c r="P66" s="209"/>
    </row>
    <row r="67" spans="1:16" ht="15.75" customHeight="1" x14ac:dyDescent="0.3">
      <c r="A67" s="2"/>
      <c r="B67" s="2">
        <v>40</v>
      </c>
      <c r="C67" s="208"/>
      <c r="D67" s="207"/>
      <c r="E67" s="207"/>
      <c r="F67" s="202">
        <v>43.039000000000001</v>
      </c>
      <c r="G67" s="207"/>
      <c r="H67" s="202">
        <v>43.676000000000002</v>
      </c>
      <c r="I67" s="207"/>
      <c r="J67" s="207"/>
      <c r="K67" s="202">
        <v>42.984999999999999</v>
      </c>
      <c r="L67" s="202">
        <v>43.273000000000003</v>
      </c>
      <c r="M67" s="202">
        <v>43.468000000000004</v>
      </c>
      <c r="N67" s="202">
        <v>44.368000000000002</v>
      </c>
      <c r="O67" s="207"/>
      <c r="P67" s="209"/>
    </row>
    <row r="68" spans="1:16" ht="15.75" customHeight="1" x14ac:dyDescent="0.3">
      <c r="A68" s="2"/>
      <c r="B68" s="2">
        <v>41</v>
      </c>
      <c r="C68" s="208"/>
      <c r="D68" s="207"/>
      <c r="E68" s="207"/>
      <c r="F68" s="202">
        <v>42.904000000000003</v>
      </c>
      <c r="G68" s="207"/>
      <c r="H68" s="202">
        <v>43.258000000000003</v>
      </c>
      <c r="I68" s="207"/>
      <c r="J68" s="207"/>
      <c r="K68" s="202">
        <v>42.338999999999999</v>
      </c>
      <c r="L68" s="202">
        <v>43.505000000000003</v>
      </c>
      <c r="M68" s="207"/>
      <c r="N68" s="202">
        <v>43.265000000000001</v>
      </c>
      <c r="O68" s="207"/>
      <c r="P68" s="209"/>
    </row>
    <row r="69" spans="1:16" ht="15.75" customHeight="1" x14ac:dyDescent="0.3">
      <c r="A69" s="2"/>
      <c r="B69" s="2">
        <v>42</v>
      </c>
      <c r="C69" s="208"/>
      <c r="D69" s="207"/>
      <c r="E69" s="207"/>
      <c r="F69" s="202">
        <v>42.728000000000002</v>
      </c>
      <c r="G69" s="207"/>
      <c r="H69" s="207"/>
      <c r="I69" s="207"/>
      <c r="J69" s="207"/>
      <c r="K69" s="202">
        <v>42.28</v>
      </c>
      <c r="L69" s="202">
        <v>43.39</v>
      </c>
      <c r="M69" s="207"/>
      <c r="N69" s="202">
        <v>43.463999999999999</v>
      </c>
      <c r="O69" s="207"/>
      <c r="P69" s="209"/>
    </row>
    <row r="70" spans="1:16" ht="15.75" customHeight="1" x14ac:dyDescent="0.3">
      <c r="A70" s="2"/>
      <c r="B70" s="2">
        <v>43</v>
      </c>
      <c r="C70" s="208"/>
      <c r="D70" s="207"/>
      <c r="E70" s="207"/>
      <c r="F70" s="202">
        <v>44.372999999999998</v>
      </c>
      <c r="G70" s="207"/>
      <c r="H70" s="207"/>
      <c r="I70" s="207"/>
      <c r="J70" s="207"/>
      <c r="K70" s="202">
        <v>42.368000000000002</v>
      </c>
      <c r="L70" s="207"/>
      <c r="M70" s="207"/>
      <c r="N70" s="207"/>
      <c r="O70" s="207"/>
      <c r="P70" s="209"/>
    </row>
    <row r="71" spans="1:16" ht="15.75" customHeight="1" x14ac:dyDescent="0.3">
      <c r="A71" s="2"/>
      <c r="B71" s="2">
        <v>44</v>
      </c>
      <c r="C71" s="208"/>
      <c r="D71" s="207"/>
      <c r="E71" s="207"/>
      <c r="F71" s="202">
        <v>45.131</v>
      </c>
      <c r="G71" s="207"/>
      <c r="H71" s="207"/>
      <c r="I71" s="207"/>
      <c r="J71" s="207"/>
      <c r="K71" s="202">
        <v>42.837000000000003</v>
      </c>
      <c r="L71" s="207"/>
      <c r="M71" s="207"/>
      <c r="N71" s="207"/>
      <c r="O71" s="207"/>
      <c r="P71" s="209"/>
    </row>
    <row r="72" spans="1:16" ht="15.75" customHeight="1" x14ac:dyDescent="0.3">
      <c r="A72" s="2"/>
      <c r="B72" s="2">
        <v>45</v>
      </c>
      <c r="C72" s="208"/>
      <c r="D72" s="207"/>
      <c r="E72" s="207"/>
      <c r="F72" s="207"/>
      <c r="G72" s="207"/>
      <c r="H72" s="207"/>
      <c r="I72" s="207"/>
      <c r="J72" s="207"/>
      <c r="K72" s="202">
        <v>42.308</v>
      </c>
      <c r="L72" s="207"/>
      <c r="M72" s="207"/>
      <c r="N72" s="207"/>
      <c r="O72" s="207"/>
      <c r="P72" s="209"/>
    </row>
    <row r="73" spans="1:16" ht="15.75" customHeight="1" x14ac:dyDescent="0.3">
      <c r="A73" s="2"/>
      <c r="B73" s="2">
        <v>46</v>
      </c>
      <c r="C73" s="208"/>
      <c r="D73" s="207"/>
      <c r="E73" s="207"/>
      <c r="F73" s="207"/>
      <c r="G73" s="207"/>
      <c r="H73" s="207"/>
      <c r="I73" s="207"/>
      <c r="J73" s="207"/>
      <c r="K73" s="202">
        <v>42.154000000000003</v>
      </c>
      <c r="L73" s="207"/>
      <c r="M73" s="207"/>
      <c r="N73" s="207"/>
      <c r="O73" s="207"/>
      <c r="P73" s="209"/>
    </row>
    <row r="74" spans="1:16" ht="15.75" customHeight="1" x14ac:dyDescent="0.3">
      <c r="A74" s="2"/>
      <c r="B74" s="2">
        <v>47</v>
      </c>
      <c r="C74" s="208"/>
      <c r="D74" s="207"/>
      <c r="E74" s="207"/>
      <c r="F74" s="207"/>
      <c r="G74" s="207"/>
      <c r="H74" s="207"/>
      <c r="I74" s="207"/>
      <c r="J74" s="207"/>
      <c r="K74" s="202">
        <v>42.438000000000002</v>
      </c>
      <c r="L74" s="207"/>
      <c r="M74" s="207"/>
      <c r="N74" s="207"/>
      <c r="O74" s="207"/>
      <c r="P74" s="209"/>
    </row>
    <row r="75" spans="1:16" ht="15.75" customHeight="1" x14ac:dyDescent="0.3">
      <c r="A75" s="2"/>
      <c r="B75" s="2">
        <v>48</v>
      </c>
      <c r="C75" s="208"/>
      <c r="D75" s="207"/>
      <c r="E75" s="207"/>
      <c r="F75" s="207"/>
      <c r="G75" s="207"/>
      <c r="H75" s="207"/>
      <c r="I75" s="207"/>
      <c r="J75" s="207"/>
      <c r="K75" s="202">
        <v>43.073999999999998</v>
      </c>
      <c r="L75" s="207"/>
      <c r="M75" s="207"/>
      <c r="N75" s="207"/>
      <c r="O75" s="207"/>
      <c r="P75" s="209"/>
    </row>
    <row r="76" spans="1:16" ht="15.75" customHeight="1" x14ac:dyDescent="0.3">
      <c r="A76" s="2"/>
      <c r="B76" s="2">
        <v>49</v>
      </c>
      <c r="C76" s="208"/>
      <c r="D76" s="207"/>
      <c r="E76" s="207"/>
      <c r="F76" s="207"/>
      <c r="G76" s="207"/>
      <c r="H76" s="207"/>
      <c r="I76" s="207"/>
      <c r="J76" s="207"/>
      <c r="K76" s="202">
        <v>43.075000000000003</v>
      </c>
      <c r="L76" s="207"/>
      <c r="M76" s="207"/>
      <c r="N76" s="207"/>
      <c r="O76" s="207"/>
      <c r="P76" s="209"/>
    </row>
    <row r="77" spans="1:16" ht="15.75" customHeight="1" x14ac:dyDescent="0.3">
      <c r="A77" s="2"/>
      <c r="B77" s="2">
        <v>50</v>
      </c>
      <c r="C77" s="208"/>
      <c r="D77" s="207"/>
      <c r="E77" s="207"/>
      <c r="F77" s="207"/>
      <c r="G77" s="207"/>
      <c r="H77" s="207"/>
      <c r="I77" s="207"/>
      <c r="J77" s="207"/>
      <c r="K77" s="202">
        <v>42.390999999999998</v>
      </c>
      <c r="L77" s="207"/>
      <c r="M77" s="207"/>
      <c r="N77" s="207"/>
      <c r="O77" s="207"/>
      <c r="P77" s="209"/>
    </row>
    <row r="78" spans="1:16" ht="15.75" customHeight="1" x14ac:dyDescent="0.3">
      <c r="A78" s="2"/>
      <c r="B78" s="2">
        <v>51</v>
      </c>
      <c r="C78" s="208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9"/>
    </row>
    <row r="79" spans="1:16" ht="15.75" customHeight="1" x14ac:dyDescent="0.3">
      <c r="A79" s="2"/>
      <c r="B79" s="2">
        <v>52</v>
      </c>
      <c r="C79" s="208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9"/>
    </row>
    <row r="80" spans="1:16" ht="15.75" customHeight="1" x14ac:dyDescent="0.3">
      <c r="A80" s="2"/>
      <c r="B80" s="2">
        <v>53</v>
      </c>
      <c r="C80" s="208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9"/>
    </row>
    <row r="81" spans="1:16" ht="15.75" customHeight="1" x14ac:dyDescent="0.3">
      <c r="A81" s="2"/>
      <c r="B81" s="2">
        <v>54</v>
      </c>
      <c r="C81" s="208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9"/>
    </row>
    <row r="82" spans="1:16" ht="15.75" customHeight="1" x14ac:dyDescent="0.3">
      <c r="A82" s="2"/>
      <c r="B82" s="2">
        <v>55</v>
      </c>
      <c r="C82" s="208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9"/>
    </row>
    <row r="83" spans="1:16" ht="15.75" customHeight="1" x14ac:dyDescent="0.3">
      <c r="A83" s="2"/>
      <c r="B83" s="2">
        <v>56</v>
      </c>
      <c r="C83" s="208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9"/>
    </row>
    <row r="84" spans="1:16" ht="15.75" customHeight="1" x14ac:dyDescent="0.3">
      <c r="A84" s="2"/>
      <c r="B84" s="2">
        <v>57</v>
      </c>
      <c r="C84" s="210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9"/>
    </row>
    <row r="85" spans="1:16" ht="15.75" customHeight="1" x14ac:dyDescent="0.3">
      <c r="A85" s="2"/>
      <c r="B85" s="2">
        <v>58</v>
      </c>
      <c r="C85" s="210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9"/>
    </row>
    <row r="86" spans="1:16" ht="15.75" customHeight="1" x14ac:dyDescent="0.3">
      <c r="A86" s="2"/>
      <c r="B86" s="2">
        <v>59</v>
      </c>
      <c r="C86" s="210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9"/>
    </row>
    <row r="87" spans="1:16" ht="15.75" customHeight="1" x14ac:dyDescent="0.3">
      <c r="A87" s="2"/>
      <c r="B87" s="2">
        <v>60</v>
      </c>
      <c r="C87" s="210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9"/>
    </row>
    <row r="88" spans="1:16" ht="15.75" customHeight="1" x14ac:dyDescent="0.3">
      <c r="A88" s="2"/>
      <c r="B88" s="2">
        <v>61</v>
      </c>
      <c r="C88" s="210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9"/>
    </row>
    <row r="89" spans="1:16" ht="15.75" customHeight="1" x14ac:dyDescent="0.3">
      <c r="A89" s="2"/>
      <c r="B89" s="2">
        <v>62</v>
      </c>
      <c r="C89" s="210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</row>
    <row r="90" spans="1:16" ht="15.75" customHeight="1" x14ac:dyDescent="0.3">
      <c r="A90" s="2"/>
      <c r="B90" s="2">
        <v>63</v>
      </c>
      <c r="C90" s="210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9"/>
    </row>
    <row r="91" spans="1:16" ht="15.75" customHeight="1" x14ac:dyDescent="0.3">
      <c r="A91" s="2"/>
      <c r="B91" s="2"/>
      <c r="C91" s="210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9"/>
    </row>
    <row r="92" spans="1:16" ht="15.75" customHeight="1" x14ac:dyDescent="0.3">
      <c r="A92" s="2"/>
      <c r="B92" s="2"/>
      <c r="C92" s="211"/>
      <c r="D92" s="212"/>
      <c r="E92" s="212"/>
      <c r="F92" s="212"/>
      <c r="G92" s="212"/>
      <c r="H92" s="212"/>
      <c r="I92" s="212"/>
      <c r="J92" s="212"/>
      <c r="K92" s="212"/>
      <c r="L92" s="212"/>
      <c r="M92" s="213"/>
      <c r="N92" s="213"/>
      <c r="O92" s="213"/>
      <c r="P92" s="214"/>
    </row>
    <row r="93" spans="1:16" ht="15.75" customHeight="1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</row>
    <row r="94" spans="1:16" ht="15.75" customHeight="1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</row>
    <row r="95" spans="1:16" ht="15.75" customHeight="1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</row>
    <row r="96" spans="1:16" ht="15.75" customHeight="1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</row>
    <row r="97" spans="1:16" ht="15.75" customHeight="1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</row>
    <row r="98" spans="1:16" ht="15.75" customHeight="1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</row>
    <row r="99" spans="1:16" ht="15.75" customHeight="1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</row>
    <row r="100" spans="1:16" ht="15.75" customHeight="1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</row>
    <row r="101" spans="1:16" ht="15.75" customHeight="1" x14ac:dyDescent="0.3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2"/>
      <c r="O101" s="2"/>
      <c r="P101" s="2"/>
    </row>
    <row r="102" spans="1:16" ht="15.75" customHeight="1" x14ac:dyDescent="0.3"/>
    <row r="103" spans="1:16" ht="15.75" customHeight="1" x14ac:dyDescent="0.3"/>
    <row r="104" spans="1:16" ht="15.75" customHeight="1" x14ac:dyDescent="0.3"/>
    <row r="105" spans="1:16" ht="15.75" customHeight="1" x14ac:dyDescent="0.3"/>
    <row r="106" spans="1:16" ht="15.75" customHeight="1" x14ac:dyDescent="0.3"/>
    <row r="107" spans="1:16" ht="15.75" customHeight="1" x14ac:dyDescent="0.3"/>
    <row r="108" spans="1:16" ht="15.75" customHeight="1" x14ac:dyDescent="0.3"/>
    <row r="109" spans="1:16" ht="15.75" customHeight="1" x14ac:dyDescent="0.3"/>
    <row r="110" spans="1:16" ht="15.75" customHeight="1" x14ac:dyDescent="0.3"/>
    <row r="111" spans="1:16" ht="15.75" customHeight="1" x14ac:dyDescent="0.3"/>
    <row r="112" spans="1:1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2">
    <mergeCell ref="F6:H6"/>
    <mergeCell ref="I6:I7"/>
    <mergeCell ref="J6:K6"/>
    <mergeCell ref="L6:M6"/>
    <mergeCell ref="A2:L2"/>
    <mergeCell ref="A4:N4"/>
    <mergeCell ref="A6:A7"/>
    <mergeCell ref="B6:B7"/>
    <mergeCell ref="C6:C7"/>
    <mergeCell ref="D6:D7"/>
    <mergeCell ref="E6:E7"/>
    <mergeCell ref="N6:N7"/>
  </mergeCells>
  <pageMargins left="0.70833333333333304" right="0.51180555555555496" top="0.74791666666666701" bottom="0.7479166666666670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7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4.44140625" defaultRowHeight="15" customHeight="1" x14ac:dyDescent="0.3"/>
  <cols>
    <col min="1" max="1" width="8.88671875" customWidth="1"/>
    <col min="2" max="3" width="35.44140625" customWidth="1"/>
    <col min="4" max="5" width="9.88671875" customWidth="1"/>
    <col min="6" max="6" width="11.33203125" customWidth="1"/>
    <col min="7" max="7" width="9.88671875" customWidth="1"/>
    <col min="8" max="8" width="11" customWidth="1"/>
    <col min="9" max="9" width="10.44140625" customWidth="1"/>
    <col min="10" max="10" width="10.6640625" customWidth="1"/>
    <col min="11" max="11" width="9.44140625" customWidth="1"/>
    <col min="12" max="21" width="8.88671875" customWidth="1"/>
  </cols>
  <sheetData>
    <row r="1" spans="1:21" ht="39" customHeight="1" x14ac:dyDescent="0.3">
      <c r="A1" s="301" t="s">
        <v>41</v>
      </c>
      <c r="B1" s="271"/>
      <c r="C1" s="271"/>
      <c r="D1" s="271"/>
      <c r="E1" s="271"/>
      <c r="F1" s="271"/>
      <c r="G1" s="271"/>
      <c r="H1" s="271"/>
      <c r="I1" s="271"/>
      <c r="J1" s="271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customHeight="1" x14ac:dyDescent="0.4">
      <c r="A2" s="302" t="s">
        <v>42</v>
      </c>
      <c r="B2" s="271"/>
      <c r="C2" s="271"/>
      <c r="D2" s="271"/>
      <c r="E2" s="271"/>
      <c r="F2" s="271"/>
      <c r="G2" s="271"/>
      <c r="H2" s="271"/>
      <c r="I2" s="271"/>
      <c r="J2" s="271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75" customHeight="1" x14ac:dyDescent="0.35">
      <c r="A3" s="39"/>
      <c r="B3" s="39"/>
      <c r="C3" s="39"/>
      <c r="D3" s="39"/>
      <c r="E3" s="39"/>
      <c r="F3" s="39"/>
      <c r="G3" s="39"/>
      <c r="H3" s="3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6.25" customHeight="1" x14ac:dyDescent="0.3">
      <c r="A4" s="303" t="s">
        <v>43</v>
      </c>
      <c r="B4" s="304" t="s">
        <v>3</v>
      </c>
      <c r="C4" s="306" t="s">
        <v>44</v>
      </c>
      <c r="D4" s="308" t="s">
        <v>43</v>
      </c>
      <c r="E4" s="295" t="s">
        <v>45</v>
      </c>
      <c r="F4" s="295" t="s">
        <v>46</v>
      </c>
      <c r="G4" s="297" t="s">
        <v>47</v>
      </c>
      <c r="H4" s="298"/>
      <c r="I4" s="298"/>
      <c r="J4" s="299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4.75" customHeight="1" x14ac:dyDescent="0.65">
      <c r="A5" s="288"/>
      <c r="B5" s="305"/>
      <c r="C5" s="307"/>
      <c r="D5" s="309"/>
      <c r="E5" s="296"/>
      <c r="F5" s="296"/>
      <c r="G5" s="40" t="s">
        <v>48</v>
      </c>
      <c r="H5" s="41" t="s">
        <v>9</v>
      </c>
      <c r="I5" s="42" t="s">
        <v>49</v>
      </c>
      <c r="J5" s="43" t="s">
        <v>2</v>
      </c>
      <c r="K5" s="3"/>
      <c r="L5" s="3"/>
      <c r="M5" s="3"/>
      <c r="N5" s="300"/>
      <c r="O5" s="271"/>
      <c r="P5" s="271"/>
      <c r="Q5" s="271"/>
      <c r="R5" s="271"/>
      <c r="S5" s="271"/>
      <c r="T5" s="271"/>
      <c r="U5" s="271"/>
    </row>
    <row r="6" spans="1:21" ht="19.5" customHeight="1" x14ac:dyDescent="0.3">
      <c r="A6" s="281">
        <v>10</v>
      </c>
      <c r="B6" s="289" t="s">
        <v>18</v>
      </c>
      <c r="C6" s="44" t="s">
        <v>50</v>
      </c>
      <c r="D6" s="45" t="s">
        <v>51</v>
      </c>
      <c r="E6" s="46">
        <v>74.599999999999994</v>
      </c>
      <c r="F6" s="47">
        <f t="shared" ref="F6:F35" si="0">IF(E6&lt;30,0,IF(E6&lt;57.5,25,IF(E6&lt;60,22.5,IF(E6&lt;62.5,20,IF(E6&lt;65,17.5,IF(E6&lt;67.5,15,IF(E6&lt;70,12.5,IF(E6&lt;72.5,10,IF(E6&lt;75,7.5,IF(E6&lt;77.5,5,IF(E6&lt;80,2.5,0)))))))))))</f>
        <v>7.5</v>
      </c>
      <c r="G6" s="48">
        <v>18</v>
      </c>
      <c r="H6" s="49">
        <v>41.698999999999998</v>
      </c>
      <c r="I6" s="310">
        <f>AVERAGEIF(H6:H7,"&gt;35")</f>
        <v>41.726500000000001</v>
      </c>
      <c r="J6" s="311">
        <f>RANK(I6,I6:I35,1)</f>
        <v>5</v>
      </c>
      <c r="K6" s="4"/>
      <c r="L6" s="4"/>
      <c r="M6" s="4"/>
      <c r="N6" s="18"/>
      <c r="O6" s="18"/>
      <c r="P6" s="18"/>
      <c r="Q6" s="18"/>
      <c r="R6" s="18"/>
      <c r="S6" s="18"/>
      <c r="T6" s="18"/>
      <c r="U6" s="18"/>
    </row>
    <row r="7" spans="1:21" ht="19.5" customHeight="1" x14ac:dyDescent="0.5">
      <c r="A7" s="285"/>
      <c r="B7" s="283"/>
      <c r="C7" s="50" t="s">
        <v>52</v>
      </c>
      <c r="D7" s="51" t="s">
        <v>53</v>
      </c>
      <c r="E7" s="52">
        <v>81.5</v>
      </c>
      <c r="F7" s="53">
        <f t="shared" si="0"/>
        <v>0</v>
      </c>
      <c r="G7" s="54">
        <v>21</v>
      </c>
      <c r="H7" s="55">
        <v>41.753999999999998</v>
      </c>
      <c r="I7" s="274"/>
      <c r="J7" s="274"/>
      <c r="K7" s="4"/>
      <c r="L7" s="4"/>
      <c r="M7" s="4"/>
      <c r="N7" s="18"/>
      <c r="O7" s="18"/>
      <c r="P7" s="18"/>
      <c r="Q7" s="56"/>
      <c r="R7" s="18"/>
      <c r="S7" s="18"/>
      <c r="T7" s="18"/>
      <c r="U7" s="18"/>
    </row>
    <row r="8" spans="1:21" ht="19.5" customHeight="1" x14ac:dyDescent="0.3">
      <c r="A8" s="312">
        <v>6</v>
      </c>
      <c r="B8" s="289" t="s">
        <v>24</v>
      </c>
      <c r="C8" s="44" t="s">
        <v>54</v>
      </c>
      <c r="D8" s="45" t="s">
        <v>51</v>
      </c>
      <c r="E8" s="46">
        <v>71.7</v>
      </c>
      <c r="F8" s="47">
        <f t="shared" si="0"/>
        <v>10</v>
      </c>
      <c r="G8" s="48">
        <v>9</v>
      </c>
      <c r="H8" s="49">
        <v>41.673999999999999</v>
      </c>
      <c r="I8" s="310">
        <f>AVERAGEIF(H8:H9,"&gt;35")</f>
        <v>41.5655</v>
      </c>
      <c r="J8" s="311">
        <f>RANK(I8,I6:I35,1)</f>
        <v>2</v>
      </c>
      <c r="K8" s="4"/>
      <c r="L8" s="4"/>
      <c r="M8" s="4"/>
      <c r="N8" s="18"/>
      <c r="O8" s="18"/>
      <c r="P8" s="18"/>
      <c r="Q8" s="18"/>
      <c r="R8" s="18"/>
      <c r="S8" s="18"/>
      <c r="T8" s="18"/>
      <c r="U8" s="18"/>
    </row>
    <row r="9" spans="1:21" ht="19.5" customHeight="1" x14ac:dyDescent="0.5">
      <c r="A9" s="274"/>
      <c r="B9" s="283"/>
      <c r="C9" s="57" t="s">
        <v>55</v>
      </c>
      <c r="D9" s="58" t="s">
        <v>53</v>
      </c>
      <c r="E9" s="59">
        <v>84</v>
      </c>
      <c r="F9" s="60">
        <f t="shared" si="0"/>
        <v>0</v>
      </c>
      <c r="G9" s="61">
        <v>8</v>
      </c>
      <c r="H9" s="62">
        <v>41.457000000000001</v>
      </c>
      <c r="I9" s="274"/>
      <c r="J9" s="274"/>
      <c r="K9" s="4"/>
      <c r="L9" s="4"/>
      <c r="M9" s="4"/>
      <c r="N9" s="18"/>
      <c r="O9" s="18"/>
      <c r="P9" s="18"/>
      <c r="Q9" s="56"/>
      <c r="R9" s="18"/>
      <c r="S9" s="18"/>
      <c r="T9" s="18"/>
      <c r="U9" s="18"/>
    </row>
    <row r="10" spans="1:21" ht="19.5" customHeight="1" x14ac:dyDescent="0.5">
      <c r="A10" s="281">
        <v>7</v>
      </c>
      <c r="B10" s="289" t="s">
        <v>17</v>
      </c>
      <c r="C10" s="44" t="s">
        <v>56</v>
      </c>
      <c r="D10" s="45" t="s">
        <v>51</v>
      </c>
      <c r="E10" s="46">
        <v>84.3</v>
      </c>
      <c r="F10" s="47">
        <f t="shared" si="0"/>
        <v>0</v>
      </c>
      <c r="G10" s="48">
        <v>10</v>
      </c>
      <c r="H10" s="49">
        <v>41.768000000000001</v>
      </c>
      <c r="I10" s="310">
        <f>AVERAGEIF(H10:H11,"&gt;35")</f>
        <v>41.626999999999995</v>
      </c>
      <c r="J10" s="314">
        <f>RANK(I10,I6:I35,1)</f>
        <v>3</v>
      </c>
      <c r="K10" s="4"/>
      <c r="L10" s="4"/>
      <c r="M10" s="4"/>
      <c r="N10" s="18"/>
      <c r="O10" s="18"/>
      <c r="P10" s="18"/>
      <c r="Q10" s="56"/>
      <c r="R10" s="18"/>
      <c r="S10" s="18"/>
      <c r="T10" s="18"/>
      <c r="U10" s="18"/>
    </row>
    <row r="11" spans="1:21" ht="19.5" customHeight="1" x14ac:dyDescent="0.3">
      <c r="A11" s="283"/>
      <c r="B11" s="283"/>
      <c r="C11" s="50" t="s">
        <v>57</v>
      </c>
      <c r="D11" s="63" t="s">
        <v>53</v>
      </c>
      <c r="E11" s="64">
        <v>85.3</v>
      </c>
      <c r="F11" s="65">
        <f t="shared" si="0"/>
        <v>0</v>
      </c>
      <c r="G11" s="61">
        <v>9</v>
      </c>
      <c r="H11" s="62">
        <v>41.485999999999997</v>
      </c>
      <c r="I11" s="274"/>
      <c r="J11" s="316"/>
      <c r="K11" s="4"/>
      <c r="L11" s="4"/>
      <c r="M11" s="4"/>
      <c r="N11" s="18"/>
      <c r="O11" s="18"/>
      <c r="P11" s="18"/>
      <c r="Q11" s="18"/>
      <c r="R11" s="18"/>
      <c r="S11" s="18"/>
      <c r="T11" s="18"/>
      <c r="U11" s="18"/>
    </row>
    <row r="12" spans="1:21" ht="19.5" customHeight="1" x14ac:dyDescent="0.5">
      <c r="A12" s="281">
        <v>12</v>
      </c>
      <c r="B12" s="290" t="s">
        <v>35</v>
      </c>
      <c r="C12" s="66" t="s">
        <v>58</v>
      </c>
      <c r="D12" s="45" t="s">
        <v>51</v>
      </c>
      <c r="E12" s="46">
        <v>69</v>
      </c>
      <c r="F12" s="67">
        <f t="shared" si="0"/>
        <v>12.5</v>
      </c>
      <c r="G12" s="68"/>
      <c r="H12" s="69"/>
      <c r="I12" s="310">
        <f>AVERAGEIF(H12:H14,"&gt;35")</f>
        <v>42.207999999999998</v>
      </c>
      <c r="J12" s="314">
        <f>RANK(I12,I6:I35,1)</f>
        <v>11</v>
      </c>
      <c r="K12" s="4"/>
      <c r="L12" s="4"/>
      <c r="M12" s="4"/>
      <c r="N12" s="18"/>
      <c r="O12" s="18"/>
      <c r="P12" s="18"/>
      <c r="Q12" s="56"/>
      <c r="R12" s="18"/>
      <c r="S12" s="18"/>
      <c r="T12" s="18"/>
      <c r="U12" s="18"/>
    </row>
    <row r="13" spans="1:21" ht="19.5" customHeight="1" x14ac:dyDescent="0.5">
      <c r="A13" s="282"/>
      <c r="B13" s="291"/>
      <c r="C13" s="70" t="s">
        <v>59</v>
      </c>
      <c r="D13" s="71" t="s">
        <v>53</v>
      </c>
      <c r="E13" s="72">
        <v>72.7</v>
      </c>
      <c r="F13" s="53">
        <f t="shared" si="0"/>
        <v>7.5</v>
      </c>
      <c r="G13" s="61">
        <v>44</v>
      </c>
      <c r="H13" s="62">
        <v>42.296999999999997</v>
      </c>
      <c r="I13" s="291"/>
      <c r="J13" s="317"/>
      <c r="K13" s="4"/>
      <c r="L13" s="4"/>
      <c r="M13" s="4"/>
      <c r="N13" s="18"/>
      <c r="O13" s="18"/>
      <c r="P13" s="18"/>
      <c r="Q13" s="56"/>
      <c r="R13" s="18"/>
      <c r="S13" s="18"/>
      <c r="T13" s="18"/>
      <c r="U13" s="18"/>
    </row>
    <row r="14" spans="1:21" ht="19.5" customHeight="1" x14ac:dyDescent="0.4">
      <c r="A14" s="283"/>
      <c r="B14" s="274"/>
      <c r="C14" s="73" t="s">
        <v>60</v>
      </c>
      <c r="D14" s="63" t="s">
        <v>61</v>
      </c>
      <c r="E14" s="64">
        <v>78</v>
      </c>
      <c r="F14" s="65">
        <f t="shared" si="0"/>
        <v>2.5</v>
      </c>
      <c r="G14" s="74">
        <v>69</v>
      </c>
      <c r="H14" s="75">
        <v>42.119</v>
      </c>
      <c r="I14" s="274"/>
      <c r="J14" s="316"/>
      <c r="K14" s="4"/>
      <c r="L14" s="4"/>
      <c r="M14" s="4"/>
      <c r="N14" s="18"/>
      <c r="O14" s="18"/>
      <c r="P14" s="18"/>
      <c r="Q14" s="18"/>
      <c r="R14" s="18"/>
      <c r="S14" s="18"/>
      <c r="T14" s="18"/>
      <c r="U14" s="18"/>
    </row>
    <row r="15" spans="1:21" ht="19.5" customHeight="1" x14ac:dyDescent="0.5">
      <c r="A15" s="281">
        <v>5</v>
      </c>
      <c r="B15" s="289" t="s">
        <v>28</v>
      </c>
      <c r="C15" s="44" t="s">
        <v>62</v>
      </c>
      <c r="D15" s="45" t="s">
        <v>51</v>
      </c>
      <c r="E15" s="46">
        <v>87.9</v>
      </c>
      <c r="F15" s="47">
        <f t="shared" si="0"/>
        <v>0</v>
      </c>
      <c r="G15" s="48">
        <v>7</v>
      </c>
      <c r="H15" s="49">
        <v>41.706000000000003</v>
      </c>
      <c r="I15" s="310">
        <f>AVERAGEIF(H15:H17,"&gt;35")</f>
        <v>41.808500000000002</v>
      </c>
      <c r="J15" s="314">
        <f>RANK(I15,I6:I35,1)</f>
        <v>7</v>
      </c>
      <c r="K15" s="2"/>
      <c r="L15" s="2"/>
      <c r="M15" s="2"/>
      <c r="N15" s="56"/>
      <c r="O15" s="56"/>
      <c r="P15" s="56"/>
      <c r="Q15" s="18"/>
      <c r="R15" s="56"/>
      <c r="S15" s="56"/>
      <c r="T15" s="56"/>
      <c r="U15" s="56"/>
    </row>
    <row r="16" spans="1:21" ht="19.5" customHeight="1" x14ac:dyDescent="0.5">
      <c r="A16" s="282"/>
      <c r="B16" s="282"/>
      <c r="C16" s="50" t="s">
        <v>63</v>
      </c>
      <c r="D16" s="51" t="s">
        <v>53</v>
      </c>
      <c r="E16" s="52">
        <v>69</v>
      </c>
      <c r="F16" s="53">
        <f t="shared" si="0"/>
        <v>12.5</v>
      </c>
      <c r="G16" s="61">
        <v>6</v>
      </c>
      <c r="H16" s="62">
        <v>41.911000000000001</v>
      </c>
      <c r="I16" s="291"/>
      <c r="J16" s="317"/>
      <c r="K16" s="2"/>
      <c r="L16" s="2"/>
      <c r="M16" s="2"/>
      <c r="N16" s="56"/>
      <c r="O16" s="56"/>
      <c r="P16" s="56"/>
      <c r="Q16" s="56"/>
      <c r="R16" s="56"/>
      <c r="S16" s="56"/>
      <c r="T16" s="56"/>
      <c r="U16" s="56"/>
    </row>
    <row r="17" spans="1:21" ht="19.5" customHeight="1" x14ac:dyDescent="0.5">
      <c r="A17" s="283"/>
      <c r="B17" s="283"/>
      <c r="C17" s="76" t="s">
        <v>64</v>
      </c>
      <c r="D17" s="63" t="s">
        <v>61</v>
      </c>
      <c r="E17" s="64">
        <v>76.2</v>
      </c>
      <c r="F17" s="65">
        <f t="shared" si="0"/>
        <v>5</v>
      </c>
      <c r="G17" s="77"/>
      <c r="H17" s="78"/>
      <c r="I17" s="274"/>
      <c r="J17" s="316"/>
      <c r="K17" s="2"/>
      <c r="L17" s="2"/>
      <c r="M17" s="2"/>
      <c r="N17" s="56"/>
      <c r="O17" s="56"/>
      <c r="P17" s="56"/>
      <c r="Q17" s="56"/>
      <c r="R17" s="56"/>
      <c r="S17" s="56"/>
      <c r="T17" s="56"/>
      <c r="U17" s="56"/>
    </row>
    <row r="18" spans="1:21" ht="19.5" customHeight="1" x14ac:dyDescent="0.5">
      <c r="A18" s="281">
        <v>2</v>
      </c>
      <c r="B18" s="290" t="s">
        <v>14</v>
      </c>
      <c r="C18" s="44" t="s">
        <v>65</v>
      </c>
      <c r="D18" s="45" t="s">
        <v>51</v>
      </c>
      <c r="E18" s="46">
        <v>74.599999999999994</v>
      </c>
      <c r="F18" s="47">
        <f t="shared" si="0"/>
        <v>7.5</v>
      </c>
      <c r="G18" s="48">
        <v>3</v>
      </c>
      <c r="H18" s="49" t="s">
        <v>66</v>
      </c>
      <c r="I18" s="310">
        <f>AVERAGEIF(H18:H19,"&gt;35")</f>
        <v>41.359000000000002</v>
      </c>
      <c r="J18" s="314">
        <f>RANK(I18,I6:I35,1)</f>
        <v>1</v>
      </c>
      <c r="K18" s="2"/>
      <c r="L18" s="2"/>
      <c r="M18" s="2"/>
      <c r="N18" s="56"/>
      <c r="O18" s="56"/>
      <c r="P18" s="56"/>
      <c r="Q18" s="18"/>
      <c r="R18" s="56"/>
      <c r="S18" s="56"/>
      <c r="T18" s="56"/>
      <c r="U18" s="56"/>
    </row>
    <row r="19" spans="1:21" ht="19.5" customHeight="1" x14ac:dyDescent="0.5">
      <c r="A19" s="283"/>
      <c r="B19" s="274"/>
      <c r="C19" s="50" t="s">
        <v>67</v>
      </c>
      <c r="D19" s="51" t="s">
        <v>53</v>
      </c>
      <c r="E19" s="52">
        <v>78</v>
      </c>
      <c r="F19" s="53">
        <f t="shared" si="0"/>
        <v>2.5</v>
      </c>
      <c r="G19" s="61">
        <v>2</v>
      </c>
      <c r="H19" s="62">
        <v>41.359000000000002</v>
      </c>
      <c r="I19" s="274"/>
      <c r="J19" s="316"/>
      <c r="K19" s="2"/>
      <c r="L19" s="2"/>
      <c r="M19" s="2"/>
      <c r="N19" s="56"/>
      <c r="O19" s="56"/>
      <c r="P19" s="56"/>
      <c r="Q19" s="56"/>
      <c r="R19" s="56"/>
      <c r="S19" s="56"/>
      <c r="T19" s="56"/>
      <c r="U19" s="56"/>
    </row>
    <row r="20" spans="1:21" ht="19.5" customHeight="1" x14ac:dyDescent="0.5">
      <c r="A20" s="281">
        <v>9</v>
      </c>
      <c r="B20" s="290" t="s">
        <v>20</v>
      </c>
      <c r="C20" s="44" t="s">
        <v>68</v>
      </c>
      <c r="D20" s="45" t="s">
        <v>51</v>
      </c>
      <c r="E20" s="46">
        <v>82</v>
      </c>
      <c r="F20" s="47">
        <f t="shared" si="0"/>
        <v>0</v>
      </c>
      <c r="G20" s="48">
        <v>13</v>
      </c>
      <c r="H20" s="49">
        <v>41.802999999999997</v>
      </c>
      <c r="I20" s="310">
        <f>AVERAGEIF(H20:H21,"&gt;35")</f>
        <v>41.712499999999999</v>
      </c>
      <c r="J20" s="314">
        <f>RANK(I20,I6:I35,1)</f>
        <v>4</v>
      </c>
      <c r="K20" s="2"/>
      <c r="L20" s="2"/>
      <c r="M20" s="2"/>
      <c r="N20" s="2"/>
      <c r="O20" s="2"/>
      <c r="P20" s="2"/>
      <c r="Q20" s="56"/>
      <c r="R20" s="56"/>
      <c r="S20" s="2"/>
      <c r="T20" s="2"/>
      <c r="U20" s="2"/>
    </row>
    <row r="21" spans="1:21" ht="19.5" customHeight="1" x14ac:dyDescent="0.5">
      <c r="A21" s="283"/>
      <c r="B21" s="274"/>
      <c r="C21" s="50" t="s">
        <v>69</v>
      </c>
      <c r="D21" s="51" t="s">
        <v>53</v>
      </c>
      <c r="E21" s="52">
        <v>70.900000000000006</v>
      </c>
      <c r="F21" s="53">
        <f t="shared" si="0"/>
        <v>10</v>
      </c>
      <c r="G21" s="61">
        <v>11</v>
      </c>
      <c r="H21" s="62">
        <v>41.622</v>
      </c>
      <c r="I21" s="274"/>
      <c r="J21" s="315"/>
      <c r="K21" s="2"/>
      <c r="L21" s="2"/>
      <c r="M21" s="2"/>
      <c r="N21" s="2"/>
      <c r="O21" s="2"/>
      <c r="P21" s="2"/>
      <c r="Q21" s="56"/>
      <c r="R21" s="56"/>
      <c r="S21" s="2"/>
      <c r="T21" s="2"/>
      <c r="U21" s="2"/>
    </row>
    <row r="22" spans="1:21" ht="19.5" customHeight="1" x14ac:dyDescent="0.5">
      <c r="A22" s="281">
        <v>11</v>
      </c>
      <c r="B22" s="289" t="s">
        <v>70</v>
      </c>
      <c r="C22" s="79" t="s">
        <v>71</v>
      </c>
      <c r="D22" s="45" t="s">
        <v>51</v>
      </c>
      <c r="E22" s="46">
        <v>83</v>
      </c>
      <c r="F22" s="47">
        <f t="shared" si="0"/>
        <v>0</v>
      </c>
      <c r="G22" s="48">
        <v>44</v>
      </c>
      <c r="H22" s="80">
        <v>41.741999999999997</v>
      </c>
      <c r="I22" s="310">
        <f>AVERAGEIF(H22:H23,"&gt;35")</f>
        <v>41.730999999999995</v>
      </c>
      <c r="J22" s="314">
        <f>RANK(I22,I6:I35,1)</f>
        <v>6</v>
      </c>
      <c r="K22" s="2"/>
      <c r="L22" s="2"/>
      <c r="M22" s="2"/>
      <c r="N22" s="2"/>
      <c r="O22" s="2"/>
      <c r="P22" s="2"/>
      <c r="Q22" s="2"/>
      <c r="R22" s="56"/>
      <c r="S22" s="2"/>
      <c r="T22" s="2"/>
      <c r="U22" s="2"/>
    </row>
    <row r="23" spans="1:21" ht="19.5" customHeight="1" x14ac:dyDescent="0.5">
      <c r="A23" s="283"/>
      <c r="B23" s="283"/>
      <c r="C23" s="81" t="s">
        <v>72</v>
      </c>
      <c r="D23" s="58" t="s">
        <v>53</v>
      </c>
      <c r="E23" s="59">
        <v>73.099999999999994</v>
      </c>
      <c r="F23" s="60">
        <f t="shared" si="0"/>
        <v>7.5</v>
      </c>
      <c r="G23" s="61">
        <v>21</v>
      </c>
      <c r="H23" s="82">
        <v>41.72</v>
      </c>
      <c r="I23" s="274"/>
      <c r="J23" s="316"/>
      <c r="K23" s="2"/>
      <c r="L23" s="2"/>
      <c r="M23" s="2"/>
      <c r="N23" s="2"/>
      <c r="O23" s="2"/>
      <c r="P23" s="2"/>
      <c r="Q23" s="56"/>
      <c r="R23" s="56"/>
      <c r="S23" s="2"/>
      <c r="T23" s="2"/>
      <c r="U23" s="2"/>
    </row>
    <row r="24" spans="1:21" ht="19.5" customHeight="1" x14ac:dyDescent="0.5">
      <c r="A24" s="281">
        <v>3</v>
      </c>
      <c r="B24" s="289" t="s">
        <v>30</v>
      </c>
      <c r="C24" s="79" t="s">
        <v>73</v>
      </c>
      <c r="D24" s="45" t="s">
        <v>51</v>
      </c>
      <c r="E24" s="46">
        <v>80.599999999999994</v>
      </c>
      <c r="F24" s="47">
        <f t="shared" si="0"/>
        <v>0</v>
      </c>
      <c r="G24" s="48">
        <v>4</v>
      </c>
      <c r="H24" s="49">
        <v>41.853999999999999</v>
      </c>
      <c r="I24" s="310">
        <f>AVERAGEIF(H24:H26,"&gt;35")</f>
        <v>42.042999999999999</v>
      </c>
      <c r="J24" s="314">
        <f>RANK(I24,I6:I35,1)</f>
        <v>9</v>
      </c>
      <c r="K24" s="2"/>
      <c r="L24" s="2"/>
      <c r="M24" s="2"/>
      <c r="N24" s="2"/>
      <c r="O24" s="2"/>
      <c r="P24" s="2"/>
      <c r="Q24" s="2"/>
      <c r="R24" s="56"/>
      <c r="S24" s="2"/>
      <c r="T24" s="2"/>
      <c r="U24" s="2"/>
    </row>
    <row r="25" spans="1:21" ht="19.5" customHeight="1" x14ac:dyDescent="0.5">
      <c r="A25" s="282"/>
      <c r="B25" s="282"/>
      <c r="C25" s="83" t="s">
        <v>74</v>
      </c>
      <c r="D25" s="51" t="s">
        <v>53</v>
      </c>
      <c r="E25" s="52">
        <v>75.8</v>
      </c>
      <c r="F25" s="53">
        <f t="shared" si="0"/>
        <v>5</v>
      </c>
      <c r="G25" s="61"/>
      <c r="H25" s="62"/>
      <c r="I25" s="291"/>
      <c r="J25" s="317"/>
      <c r="K25" s="2"/>
      <c r="L25" s="2"/>
      <c r="M25" s="2"/>
      <c r="N25" s="2"/>
      <c r="O25" s="2"/>
      <c r="P25" s="2"/>
      <c r="Q25" s="56"/>
      <c r="R25" s="56"/>
      <c r="S25" s="2"/>
      <c r="T25" s="2"/>
      <c r="U25" s="2"/>
    </row>
    <row r="26" spans="1:21" ht="19.5" customHeight="1" x14ac:dyDescent="0.5">
      <c r="A26" s="283"/>
      <c r="B26" s="285"/>
      <c r="C26" s="84" t="s">
        <v>75</v>
      </c>
      <c r="D26" s="85" t="s">
        <v>61</v>
      </c>
      <c r="E26" s="86">
        <v>69.3</v>
      </c>
      <c r="F26" s="65">
        <f t="shared" si="0"/>
        <v>12.5</v>
      </c>
      <c r="G26" s="74">
        <v>5</v>
      </c>
      <c r="H26" s="75">
        <v>42.231999999999999</v>
      </c>
      <c r="I26" s="274"/>
      <c r="J26" s="316"/>
      <c r="K26" s="2"/>
      <c r="L26" s="2"/>
      <c r="M26" s="2"/>
      <c r="N26" s="2"/>
      <c r="O26" s="2"/>
      <c r="P26" s="2"/>
      <c r="Q26" s="56"/>
      <c r="R26" s="56"/>
      <c r="S26" s="2"/>
      <c r="T26" s="2"/>
      <c r="U26" s="2"/>
    </row>
    <row r="27" spans="1:21" ht="19.5" customHeight="1" x14ac:dyDescent="0.5">
      <c r="A27" s="281">
        <v>1</v>
      </c>
      <c r="B27" s="289" t="s">
        <v>26</v>
      </c>
      <c r="C27" s="79" t="s">
        <v>76</v>
      </c>
      <c r="D27" s="45" t="s">
        <v>51</v>
      </c>
      <c r="E27" s="46">
        <v>94.7</v>
      </c>
      <c r="F27" s="67">
        <f t="shared" si="0"/>
        <v>0</v>
      </c>
      <c r="G27" s="68"/>
      <c r="H27" s="69"/>
      <c r="I27" s="310">
        <f>AVERAGEIF(H27:H29,"&gt;35")</f>
        <v>41.82</v>
      </c>
      <c r="J27" s="314">
        <f>RANK(I27,I6:I35,1)</f>
        <v>8</v>
      </c>
      <c r="K27" s="2"/>
      <c r="L27" s="2"/>
      <c r="M27" s="2"/>
      <c r="N27" s="2"/>
      <c r="O27" s="2"/>
      <c r="P27" s="2"/>
      <c r="Q27" s="2"/>
      <c r="R27" s="56"/>
      <c r="S27" s="2"/>
      <c r="T27" s="2"/>
      <c r="U27" s="2"/>
    </row>
    <row r="28" spans="1:21" ht="19.5" customHeight="1" x14ac:dyDescent="0.5">
      <c r="A28" s="282"/>
      <c r="B28" s="282"/>
      <c r="C28" s="83" t="s">
        <v>77</v>
      </c>
      <c r="D28" s="51" t="s">
        <v>53</v>
      </c>
      <c r="E28" s="52">
        <v>87</v>
      </c>
      <c r="F28" s="53">
        <f t="shared" si="0"/>
        <v>0</v>
      </c>
      <c r="G28" s="61">
        <v>1</v>
      </c>
      <c r="H28" s="62">
        <v>41.899000000000001</v>
      </c>
      <c r="I28" s="291"/>
      <c r="J28" s="317"/>
      <c r="K28" s="2"/>
      <c r="L28" s="2"/>
      <c r="M28" s="2"/>
      <c r="N28" s="2"/>
      <c r="O28" s="2"/>
      <c r="P28" s="2"/>
      <c r="Q28" s="56"/>
      <c r="R28" s="56"/>
      <c r="S28" s="2"/>
      <c r="T28" s="2"/>
      <c r="U28" s="2"/>
    </row>
    <row r="29" spans="1:21" ht="19.5" customHeight="1" x14ac:dyDescent="0.5">
      <c r="A29" s="283"/>
      <c r="B29" s="283"/>
      <c r="C29" s="87" t="s">
        <v>78</v>
      </c>
      <c r="D29" s="88" t="s">
        <v>61</v>
      </c>
      <c r="E29" s="89">
        <v>72</v>
      </c>
      <c r="F29" s="65">
        <f t="shared" si="0"/>
        <v>10</v>
      </c>
      <c r="G29" s="90">
        <v>2</v>
      </c>
      <c r="H29" s="91">
        <v>41.741</v>
      </c>
      <c r="I29" s="307"/>
      <c r="J29" s="315"/>
      <c r="K29" s="2"/>
      <c r="L29" s="2"/>
      <c r="M29" s="2"/>
      <c r="N29" s="2"/>
      <c r="O29" s="2"/>
      <c r="P29" s="2"/>
      <c r="Q29" s="56"/>
      <c r="R29" s="56"/>
      <c r="S29" s="2"/>
      <c r="T29" s="2"/>
      <c r="U29" s="2"/>
    </row>
    <row r="30" spans="1:21" ht="19.5" customHeight="1" x14ac:dyDescent="0.5">
      <c r="A30" s="284">
        <v>4</v>
      </c>
      <c r="B30" s="290" t="s">
        <v>32</v>
      </c>
      <c r="C30" s="92" t="s">
        <v>79</v>
      </c>
      <c r="D30" s="45" t="s">
        <v>51</v>
      </c>
      <c r="E30" s="93">
        <v>62.6</v>
      </c>
      <c r="F30" s="47">
        <f t="shared" si="0"/>
        <v>17.5</v>
      </c>
      <c r="G30" s="68"/>
      <c r="H30" s="69"/>
      <c r="I30" s="310">
        <f>AVERAGEIF(H30:H32,"&gt;35")</f>
        <v>42.052</v>
      </c>
      <c r="J30" s="314">
        <f>RANK(I30,I6:I35,1)</f>
        <v>10</v>
      </c>
      <c r="K30" s="2"/>
      <c r="L30" s="2"/>
      <c r="M30" s="2"/>
      <c r="N30" s="2"/>
      <c r="O30" s="2"/>
      <c r="P30" s="2"/>
      <c r="Q30" s="2"/>
      <c r="R30" s="56"/>
      <c r="S30" s="2"/>
      <c r="T30" s="2"/>
      <c r="U30" s="2"/>
    </row>
    <row r="31" spans="1:21" ht="19.5" customHeight="1" x14ac:dyDescent="0.5">
      <c r="A31" s="282"/>
      <c r="B31" s="291"/>
      <c r="C31" s="94" t="s">
        <v>80</v>
      </c>
      <c r="D31" s="51" t="s">
        <v>53</v>
      </c>
      <c r="E31" s="95">
        <v>68.599999999999994</v>
      </c>
      <c r="F31" s="53">
        <f t="shared" si="0"/>
        <v>12.5</v>
      </c>
      <c r="G31" s="61">
        <v>6</v>
      </c>
      <c r="H31" s="62">
        <v>42.173999999999999</v>
      </c>
      <c r="I31" s="291"/>
      <c r="J31" s="317"/>
      <c r="K31" s="2"/>
      <c r="L31" s="2"/>
      <c r="M31" s="2"/>
      <c r="N31" s="2"/>
      <c r="O31" s="2"/>
      <c r="P31" s="2"/>
      <c r="Q31" s="56"/>
      <c r="R31" s="56"/>
      <c r="S31" s="2"/>
      <c r="T31" s="2"/>
      <c r="U31" s="2"/>
    </row>
    <row r="32" spans="1:21" ht="19.5" customHeight="1" x14ac:dyDescent="0.5">
      <c r="A32" s="285"/>
      <c r="B32" s="274"/>
      <c r="C32" s="96" t="s">
        <v>81</v>
      </c>
      <c r="D32" s="85" t="s">
        <v>61</v>
      </c>
      <c r="E32" s="97">
        <v>61.2</v>
      </c>
      <c r="F32" s="60">
        <f t="shared" si="0"/>
        <v>20</v>
      </c>
      <c r="G32" s="98">
        <v>5</v>
      </c>
      <c r="H32" s="99">
        <v>41.93</v>
      </c>
      <c r="I32" s="307"/>
      <c r="J32" s="315"/>
      <c r="K32" s="2"/>
      <c r="L32" s="2"/>
      <c r="M32" s="2"/>
      <c r="N32" s="2"/>
      <c r="O32" s="2"/>
      <c r="P32" s="2"/>
      <c r="Q32" s="56"/>
      <c r="R32" s="56"/>
      <c r="S32" s="2"/>
      <c r="T32" s="2"/>
      <c r="U32" s="2"/>
    </row>
    <row r="33" spans="1:21" ht="19.5" customHeight="1" x14ac:dyDescent="0.4">
      <c r="A33" s="286">
        <v>8</v>
      </c>
      <c r="B33" s="292" t="s">
        <v>38</v>
      </c>
      <c r="C33" s="100" t="s">
        <v>82</v>
      </c>
      <c r="D33" s="45" t="s">
        <v>51</v>
      </c>
      <c r="E33" s="93">
        <v>77.3</v>
      </c>
      <c r="F33" s="47">
        <f t="shared" si="0"/>
        <v>5</v>
      </c>
      <c r="G33" s="101"/>
      <c r="H33" s="102"/>
      <c r="I33" s="313">
        <f>AVERAGEIF(H33:H35,"&gt;35")</f>
        <v>43.054499999999997</v>
      </c>
      <c r="J33" s="311">
        <f>RANK(I33,I6:I35,1)</f>
        <v>12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9.5" customHeight="1" x14ac:dyDescent="0.4">
      <c r="A34" s="287"/>
      <c r="B34" s="293"/>
      <c r="C34" s="103" t="s">
        <v>83</v>
      </c>
      <c r="D34" s="51" t="s">
        <v>53</v>
      </c>
      <c r="E34" s="52">
        <v>75</v>
      </c>
      <c r="F34" s="53">
        <f t="shared" si="0"/>
        <v>5</v>
      </c>
      <c r="G34" s="104">
        <v>10</v>
      </c>
      <c r="H34" s="105">
        <v>43.378999999999998</v>
      </c>
      <c r="I34" s="282"/>
      <c r="J34" s="29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9.5" customHeight="1" x14ac:dyDescent="0.4">
      <c r="A35" s="288"/>
      <c r="B35" s="294"/>
      <c r="C35" s="106" t="s">
        <v>84</v>
      </c>
      <c r="D35" s="63" t="s">
        <v>61</v>
      </c>
      <c r="E35" s="107">
        <v>64.5</v>
      </c>
      <c r="F35" s="65">
        <f t="shared" si="0"/>
        <v>17.5</v>
      </c>
      <c r="G35" s="108">
        <v>11</v>
      </c>
      <c r="H35" s="109">
        <v>42.73</v>
      </c>
      <c r="I35" s="283"/>
      <c r="J35" s="27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 x14ac:dyDescent="0.3">
      <c r="A36" s="2"/>
      <c r="B36" s="2"/>
      <c r="C36" s="2"/>
      <c r="D36" s="2"/>
      <c r="E36" s="2"/>
      <c r="F36" s="2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 x14ac:dyDescent="0.3">
      <c r="A37" s="2"/>
      <c r="B37" s="2"/>
      <c r="C37" s="2"/>
      <c r="D37" s="2"/>
      <c r="E37" s="2"/>
      <c r="F37" s="2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 x14ac:dyDescent="0.3">
      <c r="A38" s="2"/>
      <c r="B38" s="2"/>
      <c r="C38" s="2"/>
      <c r="D38" s="2"/>
      <c r="E38" s="2"/>
      <c r="F38" s="2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 x14ac:dyDescent="0.3">
      <c r="A39" s="2"/>
      <c r="B39" s="2"/>
      <c r="C39" s="2"/>
      <c r="D39" s="2"/>
      <c r="E39" s="2"/>
      <c r="F39" s="2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 x14ac:dyDescent="0.3">
      <c r="A40" s="2"/>
      <c r="B40" s="2"/>
      <c r="C40" s="2"/>
      <c r="D40" s="2"/>
      <c r="E40" s="2"/>
      <c r="F40" s="2"/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3">
      <c r="A41" s="2"/>
      <c r="B41" s="2"/>
      <c r="C41" s="2"/>
      <c r="D41" s="2"/>
      <c r="E41" s="2"/>
      <c r="F41" s="2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x14ac:dyDescent="0.3">
      <c r="A42" s="2"/>
      <c r="B42" s="2"/>
      <c r="C42" s="2"/>
      <c r="D42" s="2"/>
      <c r="E42" s="2"/>
      <c r="F42" s="2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 x14ac:dyDescent="0.3">
      <c r="A43" s="2"/>
      <c r="B43" s="2"/>
      <c r="C43" s="2"/>
      <c r="D43" s="2"/>
      <c r="E43" s="2"/>
      <c r="F43" s="2"/>
      <c r="G43" s="3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 x14ac:dyDescent="0.3">
      <c r="A44" s="2"/>
      <c r="B44" s="2"/>
      <c r="C44" s="2"/>
      <c r="D44" s="2"/>
      <c r="E44" s="2"/>
      <c r="F44" s="2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 x14ac:dyDescent="0.3">
      <c r="A45" s="2"/>
      <c r="B45" s="2"/>
      <c r="C45" s="2"/>
      <c r="D45" s="2"/>
      <c r="E45" s="2"/>
      <c r="F45" s="2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 x14ac:dyDescent="0.3">
      <c r="A46" s="2"/>
      <c r="B46" s="2"/>
      <c r="C46" s="2"/>
      <c r="D46" s="2"/>
      <c r="E46" s="2"/>
      <c r="F46" s="2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3">
      <c r="A47" s="2"/>
      <c r="B47" s="2"/>
      <c r="C47" s="2"/>
      <c r="D47" s="2"/>
      <c r="E47" s="2"/>
      <c r="F47" s="2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 x14ac:dyDescent="0.3">
      <c r="A48" s="2"/>
      <c r="B48" s="2"/>
      <c r="C48" s="2"/>
      <c r="D48" s="2"/>
      <c r="E48" s="2"/>
      <c r="F48" s="2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 x14ac:dyDescent="0.3">
      <c r="A49" s="2"/>
      <c r="B49" s="2"/>
      <c r="C49" s="2"/>
      <c r="D49" s="2"/>
      <c r="E49" s="2"/>
      <c r="F49" s="2"/>
      <c r="G49" s="3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 x14ac:dyDescent="0.3">
      <c r="A50" s="2"/>
      <c r="B50" s="2"/>
      <c r="C50" s="2"/>
      <c r="D50" s="2"/>
      <c r="E50" s="2"/>
      <c r="F50" s="2"/>
      <c r="G50" s="3"/>
      <c r="H50" s="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 x14ac:dyDescent="0.3">
      <c r="A51" s="2"/>
      <c r="B51" s="2"/>
      <c r="C51" s="2"/>
      <c r="D51" s="2"/>
      <c r="E51" s="2"/>
      <c r="F51" s="2"/>
      <c r="G51" s="3"/>
      <c r="H51" s="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 x14ac:dyDescent="0.3">
      <c r="A52" s="2"/>
      <c r="B52" s="2"/>
      <c r="C52" s="2"/>
      <c r="D52" s="2"/>
      <c r="E52" s="2"/>
      <c r="F52" s="2"/>
      <c r="G52" s="3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 x14ac:dyDescent="0.3">
      <c r="A53" s="2"/>
      <c r="B53" s="2"/>
      <c r="C53" s="2"/>
      <c r="D53" s="2"/>
      <c r="E53" s="2"/>
      <c r="F53" s="2"/>
      <c r="G53" s="3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 x14ac:dyDescent="0.3">
      <c r="A54" s="2"/>
      <c r="B54" s="2"/>
      <c r="C54" s="2"/>
      <c r="D54" s="2"/>
      <c r="E54" s="2"/>
      <c r="F54" s="2"/>
      <c r="G54" s="3"/>
      <c r="H54" s="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 x14ac:dyDescent="0.3">
      <c r="A55" s="2"/>
      <c r="B55" s="2"/>
      <c r="C55" s="2"/>
      <c r="D55" s="2"/>
      <c r="E55" s="2"/>
      <c r="F55" s="2"/>
      <c r="G55" s="3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 x14ac:dyDescent="0.3">
      <c r="A56" s="2"/>
      <c r="B56" s="2"/>
      <c r="C56" s="2"/>
      <c r="D56" s="2"/>
      <c r="E56" s="2"/>
      <c r="F56" s="2"/>
      <c r="G56" s="3"/>
      <c r="H56" s="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 x14ac:dyDescent="0.3">
      <c r="A57" s="2"/>
      <c r="B57" s="2"/>
      <c r="C57" s="2"/>
      <c r="D57" s="2"/>
      <c r="E57" s="2"/>
      <c r="F57" s="2"/>
      <c r="G57" s="3"/>
      <c r="H57" s="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 x14ac:dyDescent="0.3">
      <c r="A58" s="2"/>
      <c r="B58" s="2"/>
      <c r="C58" s="2"/>
      <c r="D58" s="2"/>
      <c r="E58" s="2"/>
      <c r="F58" s="2"/>
      <c r="G58" s="3"/>
      <c r="H58" s="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 x14ac:dyDescent="0.3">
      <c r="A59" s="2"/>
      <c r="B59" s="2"/>
      <c r="C59" s="2"/>
      <c r="D59" s="2"/>
      <c r="E59" s="2"/>
      <c r="F59" s="2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 x14ac:dyDescent="0.3">
      <c r="A60" s="2"/>
      <c r="B60" s="2"/>
      <c r="C60" s="2"/>
      <c r="D60" s="2"/>
      <c r="E60" s="2"/>
      <c r="F60" s="2"/>
      <c r="G60" s="3"/>
      <c r="H60" s="3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 x14ac:dyDescent="0.3">
      <c r="A61" s="2"/>
      <c r="B61" s="2"/>
      <c r="C61" s="2"/>
      <c r="D61" s="2"/>
      <c r="E61" s="2"/>
      <c r="F61" s="2"/>
      <c r="G61" s="3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 x14ac:dyDescent="0.3">
      <c r="A62" s="2"/>
      <c r="B62" s="2"/>
      <c r="C62" s="2"/>
      <c r="D62" s="2"/>
      <c r="E62" s="2"/>
      <c r="F62" s="2"/>
      <c r="G62" s="3"/>
      <c r="H62" s="3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 x14ac:dyDescent="0.3">
      <c r="A63" s="2"/>
      <c r="B63" s="2"/>
      <c r="C63" s="2"/>
      <c r="D63" s="2"/>
      <c r="E63" s="2"/>
      <c r="F63" s="2"/>
      <c r="G63" s="3"/>
      <c r="H63" s="3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 x14ac:dyDescent="0.3">
      <c r="A64" s="2"/>
      <c r="B64" s="2"/>
      <c r="C64" s="2"/>
      <c r="D64" s="2"/>
      <c r="E64" s="2"/>
      <c r="F64" s="2"/>
      <c r="G64" s="3"/>
      <c r="H64" s="3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 x14ac:dyDescent="0.3">
      <c r="A65" s="2"/>
      <c r="B65" s="2"/>
      <c r="C65" s="2"/>
      <c r="D65" s="2"/>
      <c r="E65" s="2"/>
      <c r="F65" s="2"/>
      <c r="G65" s="3"/>
      <c r="H65" s="3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 x14ac:dyDescent="0.3">
      <c r="A66" s="2"/>
      <c r="B66" s="2"/>
      <c r="C66" s="2"/>
      <c r="D66" s="2"/>
      <c r="E66" s="2"/>
      <c r="F66" s="2"/>
      <c r="G66" s="3"/>
      <c r="H66" s="3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 x14ac:dyDescent="0.3">
      <c r="A67" s="2"/>
      <c r="B67" s="2"/>
      <c r="C67" s="2"/>
      <c r="D67" s="2"/>
      <c r="E67" s="2"/>
      <c r="F67" s="2"/>
      <c r="G67" s="3"/>
      <c r="H67" s="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 x14ac:dyDescent="0.3">
      <c r="A68" s="2"/>
      <c r="B68" s="2"/>
      <c r="C68" s="2"/>
      <c r="D68" s="2"/>
      <c r="E68" s="2"/>
      <c r="F68" s="2"/>
      <c r="G68" s="3"/>
      <c r="H68" s="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 x14ac:dyDescent="0.3">
      <c r="A69" s="2"/>
      <c r="B69" s="2"/>
      <c r="C69" s="2"/>
      <c r="D69" s="2"/>
      <c r="E69" s="2"/>
      <c r="F69" s="2"/>
      <c r="G69" s="3"/>
      <c r="H69" s="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 x14ac:dyDescent="0.3">
      <c r="A70" s="2"/>
      <c r="B70" s="2"/>
      <c r="C70" s="2"/>
      <c r="D70" s="2"/>
      <c r="E70" s="2"/>
      <c r="F70" s="2"/>
      <c r="G70" s="3"/>
      <c r="H70" s="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 x14ac:dyDescent="0.3">
      <c r="A71" s="2"/>
      <c r="B71" s="2"/>
      <c r="C71" s="2"/>
      <c r="D71" s="2"/>
      <c r="E71" s="2"/>
      <c r="F71" s="2"/>
      <c r="G71" s="3"/>
      <c r="H71" s="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 x14ac:dyDescent="0.3">
      <c r="A72" s="2"/>
      <c r="B72" s="2"/>
      <c r="C72" s="2"/>
      <c r="D72" s="2"/>
      <c r="E72" s="2"/>
      <c r="F72" s="2"/>
      <c r="G72" s="3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 x14ac:dyDescent="0.3">
      <c r="A73" s="2"/>
      <c r="B73" s="2"/>
      <c r="C73" s="2"/>
      <c r="D73" s="2"/>
      <c r="E73" s="2"/>
      <c r="F73" s="2"/>
      <c r="G73" s="3"/>
      <c r="H73" s="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 x14ac:dyDescent="0.3">
      <c r="A74" s="2"/>
      <c r="B74" s="2"/>
      <c r="C74" s="2"/>
      <c r="D74" s="2"/>
      <c r="E74" s="2"/>
      <c r="F74" s="2"/>
      <c r="G74" s="3"/>
      <c r="H74" s="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 x14ac:dyDescent="0.3">
      <c r="A75" s="2"/>
      <c r="B75" s="2"/>
      <c r="C75" s="2"/>
      <c r="D75" s="2"/>
      <c r="E75" s="2"/>
      <c r="F75" s="2"/>
      <c r="G75" s="3"/>
      <c r="H75" s="3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 x14ac:dyDescent="0.3">
      <c r="A76" s="2"/>
      <c r="B76" s="2"/>
      <c r="C76" s="2"/>
      <c r="D76" s="2"/>
      <c r="E76" s="2"/>
      <c r="F76" s="2"/>
      <c r="G76" s="3"/>
      <c r="H76" s="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 x14ac:dyDescent="0.3">
      <c r="A77" s="2"/>
      <c r="B77" s="2"/>
      <c r="C77" s="2"/>
      <c r="D77" s="2"/>
      <c r="E77" s="2"/>
      <c r="F77" s="2"/>
      <c r="G77" s="3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 x14ac:dyDescent="0.3">
      <c r="A78" s="2"/>
      <c r="B78" s="2"/>
      <c r="C78" s="2"/>
      <c r="D78" s="2"/>
      <c r="E78" s="2"/>
      <c r="F78" s="2"/>
      <c r="G78" s="3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 x14ac:dyDescent="0.3"/>
    <row r="80" spans="1:21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</sheetData>
  <mergeCells count="58">
    <mergeCell ref="J18:J19"/>
    <mergeCell ref="I10:I11"/>
    <mergeCell ref="J10:J11"/>
    <mergeCell ref="I12:I14"/>
    <mergeCell ref="J12:J14"/>
    <mergeCell ref="I15:I17"/>
    <mergeCell ref="J15:J17"/>
    <mergeCell ref="I30:I32"/>
    <mergeCell ref="I33:I35"/>
    <mergeCell ref="J20:J21"/>
    <mergeCell ref="J22:J23"/>
    <mergeCell ref="J24:J26"/>
    <mergeCell ref="J27:J29"/>
    <mergeCell ref="J30:J32"/>
    <mergeCell ref="J33:J35"/>
    <mergeCell ref="I18:I19"/>
    <mergeCell ref="I20:I21"/>
    <mergeCell ref="I22:I23"/>
    <mergeCell ref="I24:I26"/>
    <mergeCell ref="I27:I29"/>
    <mergeCell ref="A10:A11"/>
    <mergeCell ref="B10:B11"/>
    <mergeCell ref="A12:A14"/>
    <mergeCell ref="B12:B14"/>
    <mergeCell ref="A15:A17"/>
    <mergeCell ref="B15:B17"/>
    <mergeCell ref="A6:A7"/>
    <mergeCell ref="B6:B7"/>
    <mergeCell ref="I6:I7"/>
    <mergeCell ref="J6:J7"/>
    <mergeCell ref="B8:B9"/>
    <mergeCell ref="I8:I9"/>
    <mergeCell ref="J8:J9"/>
    <mergeCell ref="A8:A9"/>
    <mergeCell ref="F4:F5"/>
    <mergeCell ref="G4:J4"/>
    <mergeCell ref="N5:U5"/>
    <mergeCell ref="A1:J1"/>
    <mergeCell ref="A2:J2"/>
    <mergeCell ref="A4:A5"/>
    <mergeCell ref="B4:B5"/>
    <mergeCell ref="C4:C5"/>
    <mergeCell ref="D4:D5"/>
    <mergeCell ref="E4:E5"/>
    <mergeCell ref="A18:A19"/>
    <mergeCell ref="B18:B19"/>
    <mergeCell ref="A20:A21"/>
    <mergeCell ref="B20:B21"/>
    <mergeCell ref="A22:A23"/>
    <mergeCell ref="B22:B23"/>
    <mergeCell ref="A24:A26"/>
    <mergeCell ref="A27:A29"/>
    <mergeCell ref="A30:A32"/>
    <mergeCell ref="A33:A35"/>
    <mergeCell ref="B27:B29"/>
    <mergeCell ref="B30:B32"/>
    <mergeCell ref="B33:B35"/>
    <mergeCell ref="B24:B26"/>
  </mergeCells>
  <pageMargins left="0.31527777777777799" right="0.31527777777777799" top="0.15763888888888899" bottom="0.118055555555556" header="0" footer="0"/>
  <pageSetup paperSize="9" fitToWidth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2.6640625" customWidth="1"/>
    <col min="3" max="6" width="9.44140625" customWidth="1"/>
    <col min="7" max="7" width="11.33203125" customWidth="1"/>
    <col min="8" max="8" width="12.88671875" customWidth="1"/>
    <col min="9" max="9" width="13" customWidth="1"/>
    <col min="10" max="10" width="12.6640625" customWidth="1"/>
    <col min="11" max="11" width="12" customWidth="1"/>
    <col min="12" max="12" width="15.88671875" customWidth="1"/>
    <col min="13" max="13" width="11.44140625" customWidth="1"/>
    <col min="14" max="14" width="10.5546875" customWidth="1"/>
    <col min="15" max="16" width="8.88671875" customWidth="1"/>
  </cols>
  <sheetData>
    <row r="1" spans="1:16" ht="14.4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</row>
    <row r="2" spans="1:16" ht="18" x14ac:dyDescent="0.35">
      <c r="A2" s="323" t="s">
        <v>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"/>
      <c r="N2" s="2"/>
      <c r="O2" s="2"/>
      <c r="P2" s="2"/>
    </row>
    <row r="3" spans="1:16" ht="7.5" customHeight="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</row>
    <row r="4" spans="1:16" ht="18" x14ac:dyDescent="0.35">
      <c r="A4" s="324" t="s">
        <v>14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6"/>
      <c r="O4" s="2"/>
      <c r="P4" s="2"/>
    </row>
    <row r="5" spans="1:16" ht="7.5" customHeight="1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</row>
    <row r="6" spans="1:16" ht="30" customHeight="1" x14ac:dyDescent="0.3">
      <c r="A6" s="327" t="s">
        <v>85</v>
      </c>
      <c r="B6" s="328" t="s">
        <v>44</v>
      </c>
      <c r="C6" s="329" t="s">
        <v>48</v>
      </c>
      <c r="D6" s="331" t="s">
        <v>86</v>
      </c>
      <c r="E6" s="333" t="s">
        <v>87</v>
      </c>
      <c r="F6" s="318" t="s">
        <v>88</v>
      </c>
      <c r="G6" s="267"/>
      <c r="H6" s="267"/>
      <c r="I6" s="319" t="s">
        <v>89</v>
      </c>
      <c r="J6" s="320" t="s">
        <v>90</v>
      </c>
      <c r="K6" s="268"/>
      <c r="L6" s="321" t="s">
        <v>91</v>
      </c>
      <c r="M6" s="322"/>
      <c r="N6" s="279" t="s">
        <v>92</v>
      </c>
      <c r="O6" s="3"/>
      <c r="P6" s="3"/>
    </row>
    <row r="7" spans="1:16" ht="27.75" customHeight="1" x14ac:dyDescent="0.3">
      <c r="A7" s="283"/>
      <c r="B7" s="274"/>
      <c r="C7" s="330"/>
      <c r="D7" s="332"/>
      <c r="E7" s="293"/>
      <c r="F7" s="110" t="s">
        <v>93</v>
      </c>
      <c r="G7" s="111" t="s">
        <v>94</v>
      </c>
      <c r="H7" s="112" t="s">
        <v>95</v>
      </c>
      <c r="I7" s="274"/>
      <c r="J7" s="113" t="s">
        <v>96</v>
      </c>
      <c r="K7" s="114" t="s">
        <v>97</v>
      </c>
      <c r="L7" s="115" t="s">
        <v>98</v>
      </c>
      <c r="M7" s="116" t="s">
        <v>99</v>
      </c>
      <c r="N7" s="334"/>
      <c r="O7" s="3"/>
      <c r="P7" s="3"/>
    </row>
    <row r="8" spans="1:16" ht="30" customHeight="1" x14ac:dyDescent="0.3">
      <c r="A8" s="117">
        <v>1</v>
      </c>
      <c r="B8" s="118" t="s">
        <v>65</v>
      </c>
      <c r="C8" s="119">
        <v>5</v>
      </c>
      <c r="D8" s="120">
        <f>COUNTA(C27:C91)</f>
        <v>21</v>
      </c>
      <c r="E8" s="121">
        <f>COUNTA(C27:C91)</f>
        <v>21</v>
      </c>
      <c r="F8" s="122">
        <f>MIN(C27:C90)</f>
        <v>41.953000000000003</v>
      </c>
      <c r="G8" s="123">
        <f>AVERAGE(C27:C93)</f>
        <v>42.627428571428581</v>
      </c>
      <c r="H8" s="124">
        <f t="shared" ref="H8:H21" si="0">G8-F8</f>
        <v>0.67442857142857804</v>
      </c>
      <c r="I8" s="125">
        <v>1.0902777777777779E-2</v>
      </c>
      <c r="J8" s="126">
        <f t="shared" ref="J8:K8" si="1">I8</f>
        <v>1.0902777777777779E-2</v>
      </c>
      <c r="K8" s="127">
        <f t="shared" si="1"/>
        <v>1.0902777777777779E-2</v>
      </c>
      <c r="L8" s="128">
        <v>139.28700000000001</v>
      </c>
      <c r="M8" s="129">
        <v>91.966999999999999</v>
      </c>
      <c r="N8" s="130" t="s">
        <v>100</v>
      </c>
      <c r="O8" s="131" t="s">
        <v>99</v>
      </c>
      <c r="P8" s="4"/>
    </row>
    <row r="9" spans="1:16" ht="30" customHeight="1" x14ac:dyDescent="0.3">
      <c r="A9" s="132">
        <v>2</v>
      </c>
      <c r="B9" s="133" t="s">
        <v>67</v>
      </c>
      <c r="C9" s="134">
        <v>11</v>
      </c>
      <c r="D9" s="135">
        <f>COUNTA(D27:D91)+D8+1</f>
        <v>53</v>
      </c>
      <c r="E9" s="136">
        <f>COUNTA(D27:D91)+1</f>
        <v>32</v>
      </c>
      <c r="F9" s="137">
        <f>MIN(D27:D90)</f>
        <v>41.469000000000001</v>
      </c>
      <c r="G9" s="138">
        <f>AVERAGE(D27:D92)</f>
        <v>41.760548387096783</v>
      </c>
      <c r="H9" s="139">
        <f t="shared" si="0"/>
        <v>0.29154838709678188</v>
      </c>
      <c r="I9" s="140">
        <v>2.7476851851851853E-2</v>
      </c>
      <c r="J9" s="141">
        <f t="shared" ref="J9:J21" si="2">I9-I8</f>
        <v>1.6574074074074074E-2</v>
      </c>
      <c r="K9" s="142">
        <f>J9</f>
        <v>1.6574074074074074E-2</v>
      </c>
      <c r="L9" s="143">
        <v>136.87200000000001</v>
      </c>
      <c r="M9" s="144">
        <v>91.2</v>
      </c>
      <c r="N9" s="145"/>
      <c r="O9" s="146"/>
      <c r="P9" s="4"/>
    </row>
    <row r="10" spans="1:16" ht="30" customHeight="1" x14ac:dyDescent="0.3">
      <c r="A10" s="132">
        <v>3</v>
      </c>
      <c r="B10" s="147" t="s">
        <v>67</v>
      </c>
      <c r="C10" s="148">
        <v>8</v>
      </c>
      <c r="D10" s="135">
        <f>COUNTA(E27:E91)+D9+1</f>
        <v>111</v>
      </c>
      <c r="E10" s="136">
        <f>COUNTA(E27:E91)+1</f>
        <v>58</v>
      </c>
      <c r="F10" s="137">
        <f>MIN(E27:E92)</f>
        <v>41.287999999999997</v>
      </c>
      <c r="G10" s="138">
        <f>AVERAGE(E27:E93)</f>
        <v>41.630736842105279</v>
      </c>
      <c r="H10" s="139">
        <f t="shared" si="0"/>
        <v>0.34273684210528188</v>
      </c>
      <c r="I10" s="140">
        <v>5.6527777777777781E-2</v>
      </c>
      <c r="J10" s="141">
        <f t="shared" si="2"/>
        <v>2.9050925925925928E-2</v>
      </c>
      <c r="K10" s="142">
        <f>J10+K9</f>
        <v>4.5624999999999999E-2</v>
      </c>
      <c r="L10" s="143">
        <v>137.685</v>
      </c>
      <c r="M10" s="144">
        <v>91.741</v>
      </c>
      <c r="N10" s="145"/>
      <c r="O10" s="146"/>
      <c r="P10" s="4"/>
    </row>
    <row r="11" spans="1:16" ht="30" customHeight="1" x14ac:dyDescent="0.3">
      <c r="A11" s="132">
        <v>4</v>
      </c>
      <c r="B11" s="147" t="s">
        <v>65</v>
      </c>
      <c r="C11" s="134">
        <v>21</v>
      </c>
      <c r="D11" s="135">
        <f>COUNTA(F27:F91)+D10+1</f>
        <v>172</v>
      </c>
      <c r="E11" s="136">
        <f>COUNTA(F27:F91)+1</f>
        <v>61</v>
      </c>
      <c r="F11" s="149">
        <f>MIN(F27:F92)</f>
        <v>41.677</v>
      </c>
      <c r="G11" s="138">
        <f>AVERAGE(F27:F92)</f>
        <v>42.13430000000001</v>
      </c>
      <c r="H11" s="139">
        <f t="shared" si="0"/>
        <v>0.4573000000000107</v>
      </c>
      <c r="I11" s="140">
        <v>8.7384259259259259E-2</v>
      </c>
      <c r="J11" s="141">
        <f t="shared" si="2"/>
        <v>3.0856481481481478E-2</v>
      </c>
      <c r="K11" s="142">
        <f>J11+K8</f>
        <v>4.175925925925926E-2</v>
      </c>
      <c r="L11" s="143">
        <v>137.666</v>
      </c>
      <c r="M11" s="144">
        <v>91.864999999999995</v>
      </c>
      <c r="N11" s="145"/>
      <c r="O11" s="146"/>
      <c r="P11" s="4"/>
    </row>
    <row r="12" spans="1:16" ht="30" customHeight="1" x14ac:dyDescent="0.3">
      <c r="A12" s="132">
        <v>5</v>
      </c>
      <c r="B12" s="147" t="s">
        <v>65</v>
      </c>
      <c r="C12" s="134">
        <v>4</v>
      </c>
      <c r="D12" s="135">
        <f>COUNTA(G27:G91)+D11+1</f>
        <v>226</v>
      </c>
      <c r="E12" s="136">
        <f>COUNTA(G27:G91)+1</f>
        <v>54</v>
      </c>
      <c r="F12" s="150">
        <f>MIN(G27:G92)</f>
        <v>41.619</v>
      </c>
      <c r="G12" s="151">
        <f>AVERAGE(G27:G892)</f>
        <v>41.927433962264161</v>
      </c>
      <c r="H12" s="139">
        <f t="shared" si="0"/>
        <v>0.30843396226416075</v>
      </c>
      <c r="I12" s="140">
        <v>0.1146875</v>
      </c>
      <c r="J12" s="141">
        <f t="shared" si="2"/>
        <v>2.7303240740740739E-2</v>
      </c>
      <c r="K12" s="142">
        <f>J12+K11</f>
        <v>6.9062499999999999E-2</v>
      </c>
      <c r="L12" s="143">
        <v>136.29599999999999</v>
      </c>
      <c r="M12" s="152">
        <v>90.79</v>
      </c>
      <c r="N12" s="145"/>
      <c r="O12" s="146"/>
      <c r="P12" s="4"/>
    </row>
    <row r="13" spans="1:16" ht="30" customHeight="1" x14ac:dyDescent="0.3">
      <c r="A13" s="132">
        <v>6</v>
      </c>
      <c r="B13" s="147" t="s">
        <v>67</v>
      </c>
      <c r="C13" s="134">
        <v>2</v>
      </c>
      <c r="D13" s="135">
        <f>COUNTA(H27:H91)+D12+1</f>
        <v>266</v>
      </c>
      <c r="E13" s="136">
        <f>COUNTA(H27:H91)+1</f>
        <v>40</v>
      </c>
      <c r="F13" s="153">
        <f>MIN(H27:H92)</f>
        <v>41.41</v>
      </c>
      <c r="G13" s="138">
        <f>AVERAGE(H27:H92)</f>
        <v>42.297897435897447</v>
      </c>
      <c r="H13" s="139">
        <f t="shared" si="0"/>
        <v>0.88789743589745029</v>
      </c>
      <c r="I13" s="140">
        <v>0.13550925925925925</v>
      </c>
      <c r="J13" s="141">
        <f t="shared" si="2"/>
        <v>2.0821759259259248E-2</v>
      </c>
      <c r="K13" s="142">
        <f>J13+K10</f>
        <v>6.6446759259259247E-2</v>
      </c>
      <c r="L13" s="143">
        <v>149.41</v>
      </c>
      <c r="M13" s="152">
        <v>90.897000000000006</v>
      </c>
      <c r="N13" s="145"/>
      <c r="O13" s="146"/>
      <c r="P13" s="4"/>
    </row>
    <row r="14" spans="1:16" ht="30" customHeight="1" x14ac:dyDescent="0.3">
      <c r="A14" s="132">
        <v>7</v>
      </c>
      <c r="B14" s="147" t="s">
        <v>65</v>
      </c>
      <c r="C14" s="134">
        <v>5</v>
      </c>
      <c r="D14" s="135">
        <f>COUNTA(I27:I91)+D13+1</f>
        <v>282</v>
      </c>
      <c r="E14" s="136">
        <f>COUNTA(I27:I91)+1</f>
        <v>16</v>
      </c>
      <c r="F14" s="137">
        <f>MIN(I27:I92)</f>
        <v>55.588999999999999</v>
      </c>
      <c r="G14" s="138">
        <f>AVERAGE(I27:I92)</f>
        <v>56.563199999999988</v>
      </c>
      <c r="H14" s="139">
        <f t="shared" si="0"/>
        <v>0.97419999999998907</v>
      </c>
      <c r="I14" s="140">
        <v>0.14710648148148148</v>
      </c>
      <c r="J14" s="141">
        <f t="shared" si="2"/>
        <v>1.1597222222222231E-2</v>
      </c>
      <c r="K14" s="142">
        <f t="shared" ref="K14:K15" si="3">J14+K12</f>
        <v>8.065972222222223E-2</v>
      </c>
      <c r="L14" s="143">
        <v>154.80000000000001</v>
      </c>
      <c r="M14" s="144">
        <v>92.393000000000001</v>
      </c>
      <c r="N14" s="145"/>
      <c r="O14" s="146"/>
      <c r="P14" s="4"/>
    </row>
    <row r="15" spans="1:16" ht="30" customHeight="1" x14ac:dyDescent="0.3">
      <c r="A15" s="154">
        <v>8</v>
      </c>
      <c r="B15" s="147" t="s">
        <v>67</v>
      </c>
      <c r="C15" s="134">
        <v>13</v>
      </c>
      <c r="D15" s="135">
        <f>COUNTA(J27:J92)+D14+1</f>
        <v>297</v>
      </c>
      <c r="E15" s="155">
        <f>COUNTA(J27:J92)+1</f>
        <v>15</v>
      </c>
      <c r="F15" s="137">
        <f>MIN(J27:J92)</f>
        <v>55.618000000000002</v>
      </c>
      <c r="G15" s="138">
        <f>AVERAGE(J27:J92)</f>
        <v>56.280357142857149</v>
      </c>
      <c r="H15" s="139">
        <f t="shared" si="0"/>
        <v>0.66235714285714664</v>
      </c>
      <c r="I15" s="156">
        <v>0.1579861111111111</v>
      </c>
      <c r="J15" s="157">
        <f t="shared" si="2"/>
        <v>1.0879629629629628E-2</v>
      </c>
      <c r="K15" s="142">
        <f t="shared" si="3"/>
        <v>7.7326388888888875E-2</v>
      </c>
      <c r="L15" s="158">
        <v>149.108</v>
      </c>
      <c r="M15" s="159">
        <v>89.986999999999995</v>
      </c>
      <c r="N15" s="160"/>
      <c r="O15" s="146"/>
      <c r="P15" s="4"/>
    </row>
    <row r="16" spans="1:16" ht="30" customHeight="1" x14ac:dyDescent="0.3">
      <c r="A16" s="154">
        <v>9</v>
      </c>
      <c r="B16" s="147" t="s">
        <v>67</v>
      </c>
      <c r="C16" s="134">
        <v>10</v>
      </c>
      <c r="D16" s="135">
        <f>COUNTA(K27:K91)+D15+1</f>
        <v>351</v>
      </c>
      <c r="E16" s="155">
        <f>COUNTA(K27:K91)+1</f>
        <v>54</v>
      </c>
      <c r="F16" s="137">
        <f>MIN(K27:K92)</f>
        <v>41.585000000000001</v>
      </c>
      <c r="G16" s="138">
        <f>AVERAGE(K30:K92,K27:K28)</f>
        <v>45.255519230769245</v>
      </c>
      <c r="H16" s="139">
        <f t="shared" si="0"/>
        <v>3.6705192307692442</v>
      </c>
      <c r="I16" s="156">
        <v>0.18752314814814816</v>
      </c>
      <c r="J16" s="157">
        <f t="shared" si="2"/>
        <v>2.9537037037037056E-2</v>
      </c>
      <c r="K16" s="142">
        <f>J16+K15</f>
        <v>0.10686342592592593</v>
      </c>
      <c r="L16" s="158">
        <v>137.21199999999999</v>
      </c>
      <c r="M16" s="161">
        <v>91.525000000000006</v>
      </c>
      <c r="N16" s="160"/>
      <c r="O16" s="146"/>
      <c r="P16" s="4"/>
    </row>
    <row r="17" spans="1:16" ht="30" customHeight="1" x14ac:dyDescent="0.3">
      <c r="A17" s="154">
        <v>10</v>
      </c>
      <c r="B17" s="147" t="s">
        <v>65</v>
      </c>
      <c r="C17" s="134">
        <v>8</v>
      </c>
      <c r="D17" s="135">
        <f>COUNTA(L27:L91)+D16+1</f>
        <v>394</v>
      </c>
      <c r="E17" s="155">
        <f>COUNTA(L27:L91)+1</f>
        <v>43</v>
      </c>
      <c r="F17" s="137">
        <f>MIN(L27:L92)</f>
        <v>41.628</v>
      </c>
      <c r="G17" s="138">
        <f>AVERAGE(L27:L92)</f>
        <v>41.908809523809524</v>
      </c>
      <c r="H17" s="139">
        <f t="shared" si="0"/>
        <v>0.2808095238095234</v>
      </c>
      <c r="I17" s="156">
        <v>0.20949074074074073</v>
      </c>
      <c r="J17" s="157">
        <f t="shared" si="2"/>
        <v>2.1967592592592566E-2</v>
      </c>
      <c r="K17" s="142">
        <f>J17+K14</f>
        <v>0.1026273148148148</v>
      </c>
      <c r="L17" s="158">
        <v>136.57300000000001</v>
      </c>
      <c r="M17" s="162">
        <v>90.67</v>
      </c>
      <c r="N17" s="160"/>
      <c r="O17" s="146"/>
      <c r="P17" s="4"/>
    </row>
    <row r="18" spans="1:16" ht="30" customHeight="1" x14ac:dyDescent="0.3">
      <c r="A18" s="154">
        <v>11</v>
      </c>
      <c r="B18" s="133" t="s">
        <v>67</v>
      </c>
      <c r="C18" s="134">
        <v>9</v>
      </c>
      <c r="D18" s="135">
        <f>COUNTA(M27:M91)+D17+1</f>
        <v>435</v>
      </c>
      <c r="E18" s="155">
        <f>COUNTA(M27:M91)+1</f>
        <v>41</v>
      </c>
      <c r="F18" s="137">
        <f>MIN(M27:M92)</f>
        <v>41.326000000000001</v>
      </c>
      <c r="G18" s="138">
        <f>AVERAGE(M27:M92)</f>
        <v>41.636375000000015</v>
      </c>
      <c r="H18" s="139">
        <f t="shared" si="0"/>
        <v>0.31037500000001472</v>
      </c>
      <c r="I18" s="156">
        <v>0.23033564814814814</v>
      </c>
      <c r="J18" s="157">
        <f t="shared" si="2"/>
        <v>2.0844907407407409E-2</v>
      </c>
      <c r="K18" s="142">
        <f t="shared" ref="K18:K21" si="4">J18+K16</f>
        <v>0.12770833333333334</v>
      </c>
      <c r="L18" s="158">
        <v>136.59899999999999</v>
      </c>
      <c r="M18" s="161">
        <v>91.507999999999996</v>
      </c>
      <c r="N18" s="160"/>
      <c r="O18" s="146"/>
      <c r="P18" s="4"/>
    </row>
    <row r="19" spans="1:16" ht="30" customHeight="1" x14ac:dyDescent="0.3">
      <c r="A19" s="154">
        <v>12</v>
      </c>
      <c r="B19" s="147" t="s">
        <v>65</v>
      </c>
      <c r="C19" s="134">
        <v>2</v>
      </c>
      <c r="D19" s="135">
        <f>COUNTA(N27:N91)+D18+1</f>
        <v>460</v>
      </c>
      <c r="E19" s="155">
        <f>COUNTA(N27:N91)+1</f>
        <v>25</v>
      </c>
      <c r="F19" s="149">
        <f>MIN(N27:N92)</f>
        <v>41.798000000000002</v>
      </c>
      <c r="G19" s="138">
        <f>AVERAGE(N27:N92)</f>
        <v>42.069500000000012</v>
      </c>
      <c r="H19" s="139">
        <f t="shared" si="0"/>
        <v>0.27150000000001029</v>
      </c>
      <c r="I19" s="156">
        <v>0.24361111111111111</v>
      </c>
      <c r="J19" s="157">
        <f t="shared" si="2"/>
        <v>1.3275462962962975E-2</v>
      </c>
      <c r="K19" s="142">
        <f t="shared" si="4"/>
        <v>0.11590277777777777</v>
      </c>
      <c r="L19" s="158">
        <v>136.953</v>
      </c>
      <c r="M19" s="161">
        <v>91.046999999999997</v>
      </c>
      <c r="N19" s="160"/>
      <c r="O19" s="146"/>
      <c r="P19" s="4"/>
    </row>
    <row r="20" spans="1:16" ht="30" customHeight="1" x14ac:dyDescent="0.3">
      <c r="A20" s="154">
        <v>13</v>
      </c>
      <c r="B20" s="133" t="s">
        <v>67</v>
      </c>
      <c r="C20" s="163">
        <v>8</v>
      </c>
      <c r="D20" s="135">
        <f>COUNTA(O27:O91)+D19+1</f>
        <v>515</v>
      </c>
      <c r="E20" s="155">
        <f>COUNTA(O27:O91)+1</f>
        <v>55</v>
      </c>
      <c r="F20" s="164">
        <f>MIN(O27:O92)</f>
        <v>41.273000000000003</v>
      </c>
      <c r="G20" s="151">
        <f>AVERAGE(O27:O92)</f>
        <v>41.587907407407407</v>
      </c>
      <c r="H20" s="139">
        <f t="shared" si="0"/>
        <v>0.31490740740740364</v>
      </c>
      <c r="I20" s="156">
        <v>0.27118055555555554</v>
      </c>
      <c r="J20" s="157">
        <f t="shared" si="2"/>
        <v>2.7569444444444424E-2</v>
      </c>
      <c r="K20" s="165">
        <f t="shared" si="4"/>
        <v>0.15527777777777776</v>
      </c>
      <c r="L20" s="158">
        <v>135.989</v>
      </c>
      <c r="M20" s="162">
        <v>90.864000000000004</v>
      </c>
      <c r="N20" s="160"/>
      <c r="O20" s="146"/>
      <c r="P20" s="4"/>
    </row>
    <row r="21" spans="1:16" ht="30" customHeight="1" x14ac:dyDescent="0.3">
      <c r="A21" s="166" t="s">
        <v>101</v>
      </c>
      <c r="B21" s="167" t="s">
        <v>65</v>
      </c>
      <c r="C21" s="168">
        <v>44</v>
      </c>
      <c r="D21" s="169">
        <f>COUNTA(P27:P91)+D20+1</f>
        <v>557</v>
      </c>
      <c r="E21" s="170">
        <f>COUNTA(P27:P91)+1</f>
        <v>42</v>
      </c>
      <c r="F21" s="171">
        <f>MIN(P27:P92)</f>
        <v>41.65</v>
      </c>
      <c r="G21" s="172">
        <f>AVERAGE(P27:P92)</f>
        <v>41.897414634146344</v>
      </c>
      <c r="H21" s="173">
        <f t="shared" si="0"/>
        <v>0.24741463414634524</v>
      </c>
      <c r="I21" s="174" t="str">
        <f>'Загальні результати'!H6</f>
        <v>7:00:37</v>
      </c>
      <c r="J21" s="175">
        <f t="shared" si="2"/>
        <v>2.0914351851851865E-2</v>
      </c>
      <c r="K21" s="176">
        <f t="shared" si="4"/>
        <v>0.13681712962962964</v>
      </c>
      <c r="L21" s="177"/>
      <c r="M21" s="178"/>
      <c r="N21" s="179"/>
      <c r="O21" s="146"/>
      <c r="P21" s="4"/>
    </row>
    <row r="22" spans="1:16" ht="30" customHeight="1" x14ac:dyDescent="0.3">
      <c r="A22" s="180"/>
      <c r="B22" s="181"/>
      <c r="C22" s="180"/>
      <c r="D22" s="180"/>
      <c r="E22" s="180"/>
      <c r="F22" s="153">
        <f>AVERAGE(F8,F11,F12,F14,F17,F21,F19)</f>
        <v>43.701999999999998</v>
      </c>
      <c r="G22" s="182">
        <f>AVERAGE(C27:C91,F27:G91,I27:I91,N27:N91,L27:L91,P27:P91)</f>
        <v>42.896359374999982</v>
      </c>
      <c r="H22" s="183">
        <f>AVERAGE(H8,H11,H12,H14,H17,H21,H19)</f>
        <v>0.45915524166408822</v>
      </c>
      <c r="I22" s="184" t="s">
        <v>102</v>
      </c>
      <c r="J22" s="180"/>
      <c r="K22" s="185" t="s">
        <v>103</v>
      </c>
      <c r="L22" s="186">
        <f>AVERAGE(L8:L20)</f>
        <v>140.34230769230768</v>
      </c>
      <c r="M22" s="187">
        <f>AVERAGE(M15+10,M8:M14,M16:M20)-90</f>
        <v>2.0349230769230786</v>
      </c>
      <c r="N22" s="181" t="s">
        <v>104</v>
      </c>
      <c r="O22" s="4"/>
      <c r="P22" s="4"/>
    </row>
    <row r="23" spans="1:16" ht="27.75" customHeight="1" x14ac:dyDescent="0.3">
      <c r="A23" s="188"/>
      <c r="B23" s="189"/>
      <c r="C23" s="188"/>
      <c r="D23" s="190"/>
      <c r="E23" s="190"/>
      <c r="F23" s="191">
        <f>AVERAGE(F9,F10,F13,F15,F16,F20,F18)</f>
        <v>43.424142857142861</v>
      </c>
      <c r="G23" s="172">
        <f>AVERAGE(D27:E91,H27:H91,O27:O91,J30:K92,J27:K28,J29,M27:M91)</f>
        <v>43.099515679442504</v>
      </c>
      <c r="H23" s="173">
        <f>AVERAGE(H9,H10,H13,H15,H16,H20,H18)</f>
        <v>0.92576306373333195</v>
      </c>
      <c r="I23" s="192" t="s">
        <v>105</v>
      </c>
      <c r="J23" s="190" t="s">
        <v>66</v>
      </c>
      <c r="K23" s="190"/>
      <c r="L23" s="193"/>
      <c r="M23" s="193"/>
      <c r="N23" s="2"/>
      <c r="O23" s="2"/>
      <c r="P23" s="2"/>
    </row>
    <row r="24" spans="1:16" ht="30" customHeight="1" x14ac:dyDescent="0.3">
      <c r="A24" s="188"/>
      <c r="B24" s="188"/>
      <c r="C24" s="188"/>
      <c r="D24" s="190"/>
      <c r="E24" s="190"/>
      <c r="F24" s="194">
        <f>AVERAGE(F8:F21)</f>
        <v>43.563071428571433</v>
      </c>
      <c r="G24" s="195">
        <f>AVERAGE(C30:P99,C27:J29,K27:P28,L29:P29)</f>
        <v>43.003736648250474</v>
      </c>
      <c r="H24" s="196">
        <f>AVERAGE(H8:H21)</f>
        <v>0.69245915269871006</v>
      </c>
      <c r="I24" s="190"/>
      <c r="J24" s="190"/>
      <c r="K24" s="190"/>
      <c r="L24" s="188"/>
      <c r="M24" s="188"/>
      <c r="N24" s="2"/>
      <c r="O24" s="2"/>
      <c r="P24" s="2"/>
    </row>
    <row r="25" spans="1:16" ht="15.75" customHeight="1" x14ac:dyDescent="0.3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2"/>
      <c r="N25" s="2"/>
      <c r="O25" s="2"/>
      <c r="P25" s="2"/>
    </row>
    <row r="26" spans="1:16" ht="15.75" customHeight="1" x14ac:dyDescent="0.3">
      <c r="A26" s="2"/>
      <c r="B26" s="2"/>
      <c r="C26" s="197" t="str">
        <f>B8</f>
        <v>Якусик Дмитро</v>
      </c>
      <c r="D26" s="197" t="str">
        <f>B9</f>
        <v>Міфтахутдінов Ільяс</v>
      </c>
      <c r="E26" s="197" t="str">
        <f>B10</f>
        <v>Міфтахутдінов Ільяс</v>
      </c>
      <c r="F26" s="197" t="str">
        <f>B11</f>
        <v>Якусик Дмитро</v>
      </c>
      <c r="G26" s="197" t="str">
        <f>B12</f>
        <v>Якусик Дмитро</v>
      </c>
      <c r="H26" s="197" t="str">
        <f>B13</f>
        <v>Міфтахутдінов Ільяс</v>
      </c>
      <c r="I26" s="197" t="str">
        <f>B14</f>
        <v>Якусик Дмитро</v>
      </c>
      <c r="J26" s="197" t="str">
        <f>B15</f>
        <v>Міфтахутдінов Ільяс</v>
      </c>
      <c r="K26" s="197" t="str">
        <f>B16</f>
        <v>Міфтахутдінов Ільяс</v>
      </c>
      <c r="L26" s="197" t="str">
        <f>B17</f>
        <v>Якусик Дмитро</v>
      </c>
      <c r="M26" s="197" t="str">
        <f>B18</f>
        <v>Міфтахутдінов Ільяс</v>
      </c>
      <c r="N26" s="197" t="str">
        <f>B19</f>
        <v>Якусик Дмитро</v>
      </c>
      <c r="O26" s="197" t="str">
        <f>B20</f>
        <v>Міфтахутдінов Ільяс</v>
      </c>
      <c r="P26" s="197" t="str">
        <f>B21</f>
        <v>Якусик Дмитро</v>
      </c>
    </row>
    <row r="27" spans="1:16" ht="15.75" customHeight="1" x14ac:dyDescent="0.3">
      <c r="A27" s="2"/>
      <c r="B27" s="2">
        <v>1</v>
      </c>
      <c r="C27" s="198">
        <v>43.494</v>
      </c>
      <c r="D27" s="199">
        <v>42.985999999999997</v>
      </c>
      <c r="E27" s="199">
        <v>42.593000000000004</v>
      </c>
      <c r="F27" s="199">
        <v>43.128999999999998</v>
      </c>
      <c r="G27" s="199">
        <v>42.648000000000003</v>
      </c>
      <c r="H27" s="199">
        <v>42.2</v>
      </c>
      <c r="I27" s="199">
        <v>56.503999999999998</v>
      </c>
      <c r="J27" s="199">
        <v>57.101999999999997</v>
      </c>
      <c r="K27" s="199">
        <v>54.423000000000002</v>
      </c>
      <c r="L27" s="199">
        <v>43.152000000000001</v>
      </c>
      <c r="M27" s="199">
        <v>42.725999999999999</v>
      </c>
      <c r="N27" s="199">
        <v>43.009</v>
      </c>
      <c r="O27" s="199">
        <v>42.034999999999997</v>
      </c>
      <c r="P27" s="200">
        <v>42.814</v>
      </c>
    </row>
    <row r="28" spans="1:16" ht="15.75" customHeight="1" x14ac:dyDescent="0.3">
      <c r="A28" s="2"/>
      <c r="B28" s="2">
        <v>2</v>
      </c>
      <c r="C28" s="201">
        <v>43.573</v>
      </c>
      <c r="D28" s="202">
        <v>42.005000000000003</v>
      </c>
      <c r="E28" s="202">
        <v>41.811999999999998</v>
      </c>
      <c r="F28" s="202">
        <v>42.41</v>
      </c>
      <c r="G28" s="202">
        <v>41.722999999999999</v>
      </c>
      <c r="H28" s="202">
        <v>41.67</v>
      </c>
      <c r="I28" s="202">
        <v>57.076000000000001</v>
      </c>
      <c r="J28" s="202">
        <v>57.045000000000002</v>
      </c>
      <c r="K28" s="202">
        <v>54.734999999999999</v>
      </c>
      <c r="L28" s="202">
        <v>41.896000000000001</v>
      </c>
      <c r="M28" s="203">
        <v>41.728000000000002</v>
      </c>
      <c r="N28" s="203">
        <v>42.195999999999998</v>
      </c>
      <c r="O28" s="202">
        <v>41.503</v>
      </c>
      <c r="P28" s="204">
        <v>42.04</v>
      </c>
    </row>
    <row r="29" spans="1:16" ht="15.75" customHeight="1" x14ac:dyDescent="0.3">
      <c r="A29" s="2"/>
      <c r="B29" s="2">
        <v>3</v>
      </c>
      <c r="C29" s="201">
        <v>42.357999999999997</v>
      </c>
      <c r="D29" s="202">
        <v>41.713000000000001</v>
      </c>
      <c r="E29" s="202">
        <v>41.575000000000003</v>
      </c>
      <c r="F29" s="202">
        <v>42.05</v>
      </c>
      <c r="G29" s="202">
        <v>41.619</v>
      </c>
      <c r="H29" s="202">
        <v>41.536000000000001</v>
      </c>
      <c r="I29" s="202">
        <v>57.097000000000001</v>
      </c>
      <c r="J29" s="202">
        <v>58.021999999999998</v>
      </c>
      <c r="K29" s="205">
        <v>63.953000000000003</v>
      </c>
      <c r="L29" s="202">
        <v>42.067999999999998</v>
      </c>
      <c r="M29" s="203">
        <v>41.902999999999999</v>
      </c>
      <c r="N29" s="203">
        <v>42.07</v>
      </c>
      <c r="O29" s="202">
        <v>41.853999999999999</v>
      </c>
      <c r="P29" s="204">
        <v>41.862000000000002</v>
      </c>
    </row>
    <row r="30" spans="1:16" ht="15.75" customHeight="1" x14ac:dyDescent="0.3">
      <c r="A30" s="2"/>
      <c r="B30" s="2">
        <v>4</v>
      </c>
      <c r="C30" s="201">
        <v>42.125</v>
      </c>
      <c r="D30" s="202">
        <v>41.738999999999997</v>
      </c>
      <c r="E30" s="202">
        <v>41.521000000000001</v>
      </c>
      <c r="F30" s="202">
        <v>42.17</v>
      </c>
      <c r="G30" s="202">
        <v>41.686</v>
      </c>
      <c r="H30" s="202">
        <v>42.171999999999997</v>
      </c>
      <c r="I30" s="202">
        <v>56.698</v>
      </c>
      <c r="J30" s="202">
        <v>55.860999999999997</v>
      </c>
      <c r="K30" s="202">
        <v>54.697000000000003</v>
      </c>
      <c r="L30" s="202">
        <v>41.966999999999999</v>
      </c>
      <c r="M30" s="203">
        <v>41.606000000000002</v>
      </c>
      <c r="N30" s="203">
        <v>42.271999999999998</v>
      </c>
      <c r="O30" s="202">
        <v>41.610999999999997</v>
      </c>
      <c r="P30" s="204">
        <v>41.890999999999998</v>
      </c>
    </row>
    <row r="31" spans="1:16" ht="15.75" customHeight="1" x14ac:dyDescent="0.3">
      <c r="A31" s="2"/>
      <c r="B31" s="2">
        <v>5</v>
      </c>
      <c r="C31" s="201">
        <v>42.298000000000002</v>
      </c>
      <c r="D31" s="202">
        <v>41.707000000000001</v>
      </c>
      <c r="E31" s="202">
        <v>41.601999999999997</v>
      </c>
      <c r="F31" s="202">
        <v>42.198999999999998</v>
      </c>
      <c r="G31" s="202">
        <v>41.673000000000002</v>
      </c>
      <c r="H31" s="202">
        <v>41.551000000000002</v>
      </c>
      <c r="I31" s="202">
        <v>56.084000000000003</v>
      </c>
      <c r="J31" s="202">
        <v>56.343000000000004</v>
      </c>
      <c r="K31" s="202">
        <v>54.11</v>
      </c>
      <c r="L31" s="202">
        <v>41.901000000000003</v>
      </c>
      <c r="M31" s="202">
        <v>41.600999999999999</v>
      </c>
      <c r="N31" s="202">
        <v>41.814999999999998</v>
      </c>
      <c r="O31" s="202">
        <v>41.415999999999997</v>
      </c>
      <c r="P31" s="204">
        <v>41.985999999999997</v>
      </c>
    </row>
    <row r="32" spans="1:16" ht="15.75" customHeight="1" x14ac:dyDescent="0.3">
      <c r="A32" s="2"/>
      <c r="B32" s="2">
        <v>6</v>
      </c>
      <c r="C32" s="201">
        <v>42.119</v>
      </c>
      <c r="D32" s="202">
        <v>41.683</v>
      </c>
      <c r="E32" s="202">
        <v>41.353999999999999</v>
      </c>
      <c r="F32" s="202">
        <v>41.969000000000001</v>
      </c>
      <c r="G32" s="202">
        <v>42.024999999999999</v>
      </c>
      <c r="H32" s="202">
        <v>41.601999999999997</v>
      </c>
      <c r="I32" s="202">
        <v>56.755000000000003</v>
      </c>
      <c r="J32" s="202">
        <v>55.942</v>
      </c>
      <c r="K32" s="202">
        <v>54.234000000000002</v>
      </c>
      <c r="L32" s="202">
        <v>42.171999999999997</v>
      </c>
      <c r="M32" s="202">
        <v>41.651000000000003</v>
      </c>
      <c r="N32" s="202">
        <v>42.209000000000003</v>
      </c>
      <c r="O32" s="202">
        <v>41.331000000000003</v>
      </c>
      <c r="P32" s="206">
        <v>42.085000000000001</v>
      </c>
    </row>
    <row r="33" spans="1:16" ht="15.75" customHeight="1" x14ac:dyDescent="0.3">
      <c r="A33" s="2"/>
      <c r="B33" s="2">
        <v>7</v>
      </c>
      <c r="C33" s="201">
        <v>45.375999999999998</v>
      </c>
      <c r="D33" s="202">
        <v>41.676000000000002</v>
      </c>
      <c r="E33" s="202">
        <v>41.287999999999997</v>
      </c>
      <c r="F33" s="202">
        <v>42.177</v>
      </c>
      <c r="G33" s="202">
        <v>43.374000000000002</v>
      </c>
      <c r="H33" s="202">
        <v>41.552</v>
      </c>
      <c r="I33" s="202">
        <v>55.588999999999999</v>
      </c>
      <c r="J33" s="202">
        <v>55.920999999999999</v>
      </c>
      <c r="K33" s="202">
        <v>54.098999999999997</v>
      </c>
      <c r="L33" s="202">
        <v>41.98</v>
      </c>
      <c r="M33" s="202">
        <v>41.478999999999999</v>
      </c>
      <c r="N33" s="202">
        <v>42.2</v>
      </c>
      <c r="O33" s="202">
        <v>41.411999999999999</v>
      </c>
      <c r="P33" s="204">
        <v>41.901000000000003</v>
      </c>
    </row>
    <row r="34" spans="1:16" ht="15.75" customHeight="1" x14ac:dyDescent="0.3">
      <c r="A34" s="2"/>
      <c r="B34" s="2">
        <v>8</v>
      </c>
      <c r="C34" s="201">
        <v>42.786999999999999</v>
      </c>
      <c r="D34" s="202">
        <v>41.753</v>
      </c>
      <c r="E34" s="202">
        <v>41.695</v>
      </c>
      <c r="F34" s="202">
        <v>42.081000000000003</v>
      </c>
      <c r="G34" s="202">
        <v>42.008000000000003</v>
      </c>
      <c r="H34" s="202">
        <v>41.710999999999999</v>
      </c>
      <c r="I34" s="202">
        <v>56.37</v>
      </c>
      <c r="J34" s="202">
        <v>56.1</v>
      </c>
      <c r="K34" s="202">
        <v>52.085999999999999</v>
      </c>
      <c r="L34" s="202">
        <v>41.85</v>
      </c>
      <c r="M34" s="202">
        <v>41.53</v>
      </c>
      <c r="N34" s="202">
        <v>42.165999999999997</v>
      </c>
      <c r="O34" s="202">
        <v>41.429000000000002</v>
      </c>
      <c r="P34" s="204">
        <v>41.756</v>
      </c>
    </row>
    <row r="35" spans="1:16" ht="15.75" customHeight="1" x14ac:dyDescent="0.3">
      <c r="A35" s="2"/>
      <c r="B35" s="2">
        <v>9</v>
      </c>
      <c r="C35" s="201">
        <v>42.953000000000003</v>
      </c>
      <c r="D35" s="202">
        <v>41.606999999999999</v>
      </c>
      <c r="E35" s="202">
        <v>41.518999999999998</v>
      </c>
      <c r="F35" s="202">
        <v>42.05</v>
      </c>
      <c r="G35" s="202">
        <v>41.692999999999998</v>
      </c>
      <c r="H35" s="202">
        <v>41.414000000000001</v>
      </c>
      <c r="I35" s="202">
        <v>56.835000000000001</v>
      </c>
      <c r="J35" s="202">
        <v>55.618000000000002</v>
      </c>
      <c r="K35" s="202">
        <v>52.244999999999997</v>
      </c>
      <c r="L35" s="202">
        <v>41.709000000000003</v>
      </c>
      <c r="M35" s="202">
        <v>41.576000000000001</v>
      </c>
      <c r="N35" s="202">
        <v>41.822000000000003</v>
      </c>
      <c r="O35" s="202">
        <v>41.521000000000001</v>
      </c>
      <c r="P35" s="204">
        <v>41.84</v>
      </c>
    </row>
    <row r="36" spans="1:16" ht="15.75" customHeight="1" x14ac:dyDescent="0.3">
      <c r="A36" s="2"/>
      <c r="B36" s="2">
        <v>10</v>
      </c>
      <c r="C36" s="201">
        <v>42.901000000000003</v>
      </c>
      <c r="D36" s="202">
        <v>41.606999999999999</v>
      </c>
      <c r="E36" s="202">
        <v>41.459000000000003</v>
      </c>
      <c r="F36" s="202">
        <v>41.908999999999999</v>
      </c>
      <c r="G36" s="202">
        <v>41.887999999999998</v>
      </c>
      <c r="H36" s="202">
        <v>41.494</v>
      </c>
      <c r="I36" s="202">
        <v>57.430999999999997</v>
      </c>
      <c r="J36" s="202">
        <v>55.933</v>
      </c>
      <c r="K36" s="202">
        <v>51.103999999999999</v>
      </c>
      <c r="L36" s="202">
        <v>41.835999999999999</v>
      </c>
      <c r="M36" s="202">
        <v>41.594000000000001</v>
      </c>
      <c r="N36" s="202">
        <v>41.892000000000003</v>
      </c>
      <c r="O36" s="202">
        <v>41.438000000000002</v>
      </c>
      <c r="P36" s="204">
        <v>41.999000000000002</v>
      </c>
    </row>
    <row r="37" spans="1:16" ht="15.75" customHeight="1" x14ac:dyDescent="0.3">
      <c r="A37" s="2"/>
      <c r="B37" s="2">
        <v>11</v>
      </c>
      <c r="C37" s="201">
        <v>42.000999999999998</v>
      </c>
      <c r="D37" s="202">
        <v>42.673000000000002</v>
      </c>
      <c r="E37" s="202">
        <v>41.436</v>
      </c>
      <c r="F37" s="202">
        <v>41.82</v>
      </c>
      <c r="G37" s="202">
        <v>41.844999999999999</v>
      </c>
      <c r="H37" s="202">
        <v>41.582000000000001</v>
      </c>
      <c r="I37" s="202">
        <v>56.226999999999997</v>
      </c>
      <c r="J37" s="202">
        <v>55.947000000000003</v>
      </c>
      <c r="K37" s="202">
        <v>50.402999999999999</v>
      </c>
      <c r="L37" s="202">
        <v>41.936999999999998</v>
      </c>
      <c r="M37" s="202">
        <v>41.639000000000003</v>
      </c>
      <c r="N37" s="202">
        <v>41.99</v>
      </c>
      <c r="O37" s="202">
        <v>41.566000000000003</v>
      </c>
      <c r="P37" s="204">
        <v>41.768999999999998</v>
      </c>
    </row>
    <row r="38" spans="1:16" ht="15.75" customHeight="1" x14ac:dyDescent="0.3">
      <c r="A38" s="2"/>
      <c r="B38" s="2">
        <v>12</v>
      </c>
      <c r="C38" s="201">
        <v>42.226999999999997</v>
      </c>
      <c r="D38" s="202">
        <v>41.731000000000002</v>
      </c>
      <c r="E38" s="202">
        <v>41.347999999999999</v>
      </c>
      <c r="F38" s="202">
        <v>41.969000000000001</v>
      </c>
      <c r="G38" s="202">
        <v>41.795000000000002</v>
      </c>
      <c r="H38" s="202">
        <v>41.936</v>
      </c>
      <c r="I38" s="202">
        <v>55.962000000000003</v>
      </c>
      <c r="J38" s="202">
        <v>55.850999999999999</v>
      </c>
      <c r="K38" s="202">
        <v>51.244</v>
      </c>
      <c r="L38" s="202">
        <v>41.890999999999998</v>
      </c>
      <c r="M38" s="202">
        <v>41.511000000000003</v>
      </c>
      <c r="N38" s="202">
        <v>41.951000000000001</v>
      </c>
      <c r="O38" s="202">
        <v>41.442999999999998</v>
      </c>
      <c r="P38" s="204">
        <v>41.773000000000003</v>
      </c>
    </row>
    <row r="39" spans="1:16" ht="15.75" customHeight="1" x14ac:dyDescent="0.3">
      <c r="A39" s="2"/>
      <c r="B39" s="2">
        <v>13</v>
      </c>
      <c r="C39" s="201">
        <v>42.161999999999999</v>
      </c>
      <c r="D39" s="202">
        <v>41.692</v>
      </c>
      <c r="E39" s="202">
        <v>41.305</v>
      </c>
      <c r="F39" s="202">
        <v>42.15</v>
      </c>
      <c r="G39" s="202">
        <v>41.939</v>
      </c>
      <c r="H39" s="202">
        <v>41.585999999999999</v>
      </c>
      <c r="I39" s="202">
        <v>57.636000000000003</v>
      </c>
      <c r="J39" s="202">
        <v>56.319000000000003</v>
      </c>
      <c r="K39" s="202">
        <v>48.082999999999998</v>
      </c>
      <c r="L39" s="202">
        <v>41.732999999999997</v>
      </c>
      <c r="M39" s="202">
        <v>41.481999999999999</v>
      </c>
      <c r="N39" s="202">
        <v>42.06</v>
      </c>
      <c r="O39" s="202">
        <v>41.395000000000003</v>
      </c>
      <c r="P39" s="204">
        <v>41.866999999999997</v>
      </c>
    </row>
    <row r="40" spans="1:16" ht="15.75" customHeight="1" x14ac:dyDescent="0.3">
      <c r="A40" s="2"/>
      <c r="B40" s="2">
        <v>14</v>
      </c>
      <c r="C40" s="201">
        <v>42.206000000000003</v>
      </c>
      <c r="D40" s="202">
        <v>41.63</v>
      </c>
      <c r="E40" s="202">
        <v>42.04</v>
      </c>
      <c r="F40" s="202">
        <v>42.16</v>
      </c>
      <c r="G40" s="202">
        <v>42.058999999999997</v>
      </c>
      <c r="H40" s="202">
        <v>41.567999999999998</v>
      </c>
      <c r="I40" s="202">
        <v>56.350999999999999</v>
      </c>
      <c r="J40" s="202">
        <v>55.920999999999999</v>
      </c>
      <c r="K40" s="202">
        <v>47.037999999999997</v>
      </c>
      <c r="L40" s="202">
        <v>41.831000000000003</v>
      </c>
      <c r="M40" s="202">
        <v>41.542999999999999</v>
      </c>
      <c r="N40" s="202">
        <v>41.863999999999997</v>
      </c>
      <c r="O40" s="202">
        <v>41.442</v>
      </c>
      <c r="P40" s="204">
        <v>41.838000000000001</v>
      </c>
    </row>
    <row r="41" spans="1:16" ht="15.75" customHeight="1" x14ac:dyDescent="0.3">
      <c r="A41" s="2"/>
      <c r="B41" s="2">
        <v>15</v>
      </c>
      <c r="C41" s="201">
        <v>42.274000000000001</v>
      </c>
      <c r="D41" s="202">
        <v>41.747999999999998</v>
      </c>
      <c r="E41" s="202">
        <v>41.33</v>
      </c>
      <c r="F41" s="202">
        <v>41.972999999999999</v>
      </c>
      <c r="G41" s="202">
        <v>41.999000000000002</v>
      </c>
      <c r="H41" s="202">
        <v>41.643000000000001</v>
      </c>
      <c r="I41" s="202">
        <v>55.832999999999998</v>
      </c>
      <c r="J41" s="207"/>
      <c r="K41" s="202">
        <v>46.372999999999998</v>
      </c>
      <c r="L41" s="202">
        <v>41.923000000000002</v>
      </c>
      <c r="M41" s="202">
        <v>41.375</v>
      </c>
      <c r="N41" s="202">
        <v>42.015000000000001</v>
      </c>
      <c r="O41" s="202">
        <v>41.438000000000002</v>
      </c>
      <c r="P41" s="204">
        <v>41.822000000000003</v>
      </c>
    </row>
    <row r="42" spans="1:16" ht="15.75" customHeight="1" x14ac:dyDescent="0.3">
      <c r="A42" s="2"/>
      <c r="B42" s="2">
        <v>16</v>
      </c>
      <c r="C42" s="201">
        <v>42.533000000000001</v>
      </c>
      <c r="D42" s="202">
        <v>41.829000000000001</v>
      </c>
      <c r="E42" s="202">
        <v>41.360999999999997</v>
      </c>
      <c r="F42" s="202">
        <v>41.845999999999997</v>
      </c>
      <c r="G42" s="202">
        <v>41.633000000000003</v>
      </c>
      <c r="H42" s="202">
        <v>41.692999999999998</v>
      </c>
      <c r="I42" s="207"/>
      <c r="J42" s="207"/>
      <c r="K42" s="202">
        <v>47.475999999999999</v>
      </c>
      <c r="L42" s="202">
        <v>41.643000000000001</v>
      </c>
      <c r="M42" s="202">
        <v>41.558999999999997</v>
      </c>
      <c r="N42" s="202">
        <v>42.040999999999997</v>
      </c>
      <c r="O42" s="202">
        <v>41.518999999999998</v>
      </c>
      <c r="P42" s="204">
        <v>41.841000000000001</v>
      </c>
    </row>
    <row r="43" spans="1:16" ht="15.75" customHeight="1" x14ac:dyDescent="0.3">
      <c r="A43" s="2"/>
      <c r="B43" s="2">
        <v>17</v>
      </c>
      <c r="C43" s="201">
        <v>42.392000000000003</v>
      </c>
      <c r="D43" s="202">
        <v>41.762999999999998</v>
      </c>
      <c r="E43" s="202">
        <v>41.61</v>
      </c>
      <c r="F43" s="202">
        <v>41.692999999999998</v>
      </c>
      <c r="G43" s="202">
        <v>41.91</v>
      </c>
      <c r="H43" s="202">
        <v>41.901000000000003</v>
      </c>
      <c r="I43" s="207"/>
      <c r="J43" s="207"/>
      <c r="K43" s="202">
        <v>47.03</v>
      </c>
      <c r="L43" s="202">
        <v>41.732999999999997</v>
      </c>
      <c r="M43" s="202">
        <v>41.484999999999999</v>
      </c>
      <c r="N43" s="202">
        <v>41.988999999999997</v>
      </c>
      <c r="O43" s="202">
        <v>42.012</v>
      </c>
      <c r="P43" s="204">
        <v>41.697000000000003</v>
      </c>
    </row>
    <row r="44" spans="1:16" ht="15.75" customHeight="1" x14ac:dyDescent="0.3">
      <c r="A44" s="2"/>
      <c r="B44" s="2">
        <v>18</v>
      </c>
      <c r="C44" s="201">
        <v>42.176000000000002</v>
      </c>
      <c r="D44" s="202">
        <v>41.789000000000001</v>
      </c>
      <c r="E44" s="202">
        <v>41.566000000000003</v>
      </c>
      <c r="F44" s="202">
        <v>42.005000000000003</v>
      </c>
      <c r="G44" s="202">
        <v>41.773000000000003</v>
      </c>
      <c r="H44" s="202">
        <v>41.637999999999998</v>
      </c>
      <c r="I44" s="207"/>
      <c r="J44" s="207"/>
      <c r="K44" s="202">
        <v>46.134</v>
      </c>
      <c r="L44" s="202">
        <v>41.668999999999997</v>
      </c>
      <c r="M44" s="202">
        <v>42.122999999999998</v>
      </c>
      <c r="N44" s="202">
        <v>42.100999999999999</v>
      </c>
      <c r="O44" s="202">
        <v>41.81</v>
      </c>
      <c r="P44" s="204">
        <v>41.65</v>
      </c>
    </row>
    <row r="45" spans="1:16" ht="15.75" customHeight="1" x14ac:dyDescent="0.3">
      <c r="A45" s="2"/>
      <c r="B45" s="2">
        <v>19</v>
      </c>
      <c r="C45" s="201">
        <v>43.128</v>
      </c>
      <c r="D45" s="202">
        <v>41.469000000000001</v>
      </c>
      <c r="E45" s="202">
        <v>41.588000000000001</v>
      </c>
      <c r="F45" s="202">
        <v>41.927999999999997</v>
      </c>
      <c r="G45" s="202">
        <v>41.853999999999999</v>
      </c>
      <c r="H45" s="202">
        <v>41.801000000000002</v>
      </c>
      <c r="I45" s="207"/>
      <c r="J45" s="207"/>
      <c r="K45" s="202">
        <v>45.502000000000002</v>
      </c>
      <c r="L45" s="202">
        <v>41.85</v>
      </c>
      <c r="M45" s="202">
        <v>41.421999999999997</v>
      </c>
      <c r="N45" s="202">
        <v>41.936</v>
      </c>
      <c r="O45" s="202">
        <v>41.505000000000003</v>
      </c>
      <c r="P45" s="204">
        <v>42.34</v>
      </c>
    </row>
    <row r="46" spans="1:16" ht="15.75" customHeight="1" x14ac:dyDescent="0.3">
      <c r="A46" s="2"/>
      <c r="B46" s="2">
        <v>20</v>
      </c>
      <c r="C46" s="201">
        <v>42.14</v>
      </c>
      <c r="D46" s="202">
        <v>41.707000000000001</v>
      </c>
      <c r="E46" s="202">
        <v>41.473999999999997</v>
      </c>
      <c r="F46" s="202">
        <v>41.807000000000002</v>
      </c>
      <c r="G46" s="202">
        <v>41.656999999999996</v>
      </c>
      <c r="H46" s="202">
        <v>41.7</v>
      </c>
      <c r="I46" s="207"/>
      <c r="J46" s="207"/>
      <c r="K46" s="202">
        <v>44.728999999999999</v>
      </c>
      <c r="L46" s="202">
        <v>41.728999999999999</v>
      </c>
      <c r="M46" s="202">
        <v>42.777999999999999</v>
      </c>
      <c r="N46" s="202">
        <v>41.798000000000002</v>
      </c>
      <c r="O46" s="202">
        <v>41.441000000000003</v>
      </c>
      <c r="P46" s="204">
        <v>41.787999999999997</v>
      </c>
    </row>
    <row r="47" spans="1:16" ht="15.75" customHeight="1" x14ac:dyDescent="0.3">
      <c r="A47" s="2"/>
      <c r="B47" s="2">
        <v>21</v>
      </c>
      <c r="C47" s="201">
        <v>41.953000000000003</v>
      </c>
      <c r="D47" s="202">
        <v>41.613</v>
      </c>
      <c r="E47" s="202">
        <v>41.533999999999999</v>
      </c>
      <c r="F47" s="202">
        <v>41.969000000000001</v>
      </c>
      <c r="G47" s="202">
        <v>42.203000000000003</v>
      </c>
      <c r="H47" s="202">
        <v>41.533000000000001</v>
      </c>
      <c r="I47" s="207"/>
      <c r="J47" s="207"/>
      <c r="K47" s="202">
        <v>45.317</v>
      </c>
      <c r="L47" s="202">
        <v>41.826000000000001</v>
      </c>
      <c r="M47" s="202">
        <v>41.466999999999999</v>
      </c>
      <c r="N47" s="202">
        <v>42.003</v>
      </c>
      <c r="O47" s="202">
        <v>41.377000000000002</v>
      </c>
      <c r="P47" s="204">
        <v>41.710999999999999</v>
      </c>
    </row>
    <row r="48" spans="1:16" ht="15.75" customHeight="1" x14ac:dyDescent="0.3">
      <c r="A48" s="2"/>
      <c r="B48" s="2">
        <v>22</v>
      </c>
      <c r="C48" s="208"/>
      <c r="D48" s="202">
        <v>41.671999999999997</v>
      </c>
      <c r="E48" s="202">
        <v>41.473999999999997</v>
      </c>
      <c r="F48" s="202">
        <v>41.976999999999997</v>
      </c>
      <c r="G48" s="202">
        <v>41.76</v>
      </c>
      <c r="H48" s="202">
        <v>41.61</v>
      </c>
      <c r="I48" s="207"/>
      <c r="J48" s="207"/>
      <c r="K48" s="202">
        <v>43.256999999999998</v>
      </c>
      <c r="L48" s="202">
        <v>41.948999999999998</v>
      </c>
      <c r="M48" s="202">
        <v>41.859000000000002</v>
      </c>
      <c r="N48" s="202">
        <v>42</v>
      </c>
      <c r="O48" s="202">
        <v>41.427999999999997</v>
      </c>
      <c r="P48" s="204">
        <v>41.923000000000002</v>
      </c>
    </row>
    <row r="49" spans="1:16" ht="15.75" customHeight="1" x14ac:dyDescent="0.3">
      <c r="A49" s="2"/>
      <c r="B49" s="2">
        <v>23</v>
      </c>
      <c r="C49" s="208"/>
      <c r="D49" s="202">
        <v>41.649000000000001</v>
      </c>
      <c r="E49" s="202">
        <v>41.536000000000001</v>
      </c>
      <c r="F49" s="202">
        <v>42.024000000000001</v>
      </c>
      <c r="G49" s="202">
        <v>41.694000000000003</v>
      </c>
      <c r="H49" s="202">
        <v>42.061</v>
      </c>
      <c r="I49" s="207"/>
      <c r="J49" s="207"/>
      <c r="K49" s="202">
        <v>43.5</v>
      </c>
      <c r="L49" s="202">
        <v>41.975000000000001</v>
      </c>
      <c r="M49" s="202">
        <v>41.756</v>
      </c>
      <c r="N49" s="202">
        <v>42.029000000000003</v>
      </c>
      <c r="O49" s="202">
        <v>41.4</v>
      </c>
      <c r="P49" s="204">
        <v>41.701999999999998</v>
      </c>
    </row>
    <row r="50" spans="1:16" ht="15.75" customHeight="1" x14ac:dyDescent="0.3">
      <c r="A50" s="2"/>
      <c r="B50" s="2">
        <v>24</v>
      </c>
      <c r="C50" s="208"/>
      <c r="D50" s="202">
        <v>41.658999999999999</v>
      </c>
      <c r="E50" s="202">
        <v>41.363</v>
      </c>
      <c r="F50" s="202">
        <v>41.862000000000002</v>
      </c>
      <c r="G50" s="202">
        <v>41.767000000000003</v>
      </c>
      <c r="H50" s="202">
        <v>41.65</v>
      </c>
      <c r="I50" s="207"/>
      <c r="J50" s="207"/>
      <c r="K50" s="202">
        <v>44.813000000000002</v>
      </c>
      <c r="L50" s="202">
        <v>41.808999999999997</v>
      </c>
      <c r="M50" s="202">
        <v>41.555999999999997</v>
      </c>
      <c r="N50" s="202">
        <v>42.24</v>
      </c>
      <c r="O50" s="202">
        <v>41.387999999999998</v>
      </c>
      <c r="P50" s="204">
        <v>41.945999999999998</v>
      </c>
    </row>
    <row r="51" spans="1:16" ht="15.75" customHeight="1" x14ac:dyDescent="0.3">
      <c r="A51" s="2"/>
      <c r="B51" s="2">
        <v>25</v>
      </c>
      <c r="C51" s="208"/>
      <c r="D51" s="202">
        <v>41.591999999999999</v>
      </c>
      <c r="E51" s="202">
        <v>41.441000000000003</v>
      </c>
      <c r="F51" s="202">
        <v>42.253</v>
      </c>
      <c r="G51" s="202">
        <v>41.7</v>
      </c>
      <c r="H51" s="202">
        <v>41.503999999999998</v>
      </c>
      <c r="I51" s="207"/>
      <c r="J51" s="207"/>
      <c r="K51" s="202">
        <v>43.433999999999997</v>
      </c>
      <c r="L51" s="202">
        <v>43.164999999999999</v>
      </c>
      <c r="M51" s="202">
        <v>41.399000000000001</v>
      </c>
      <c r="N51" s="207"/>
      <c r="O51" s="202">
        <v>41.420999999999999</v>
      </c>
      <c r="P51" s="204">
        <v>41.781999999999996</v>
      </c>
    </row>
    <row r="52" spans="1:16" ht="15.75" customHeight="1" x14ac:dyDescent="0.3">
      <c r="A52" s="2"/>
      <c r="B52" s="2">
        <v>26</v>
      </c>
      <c r="C52" s="208"/>
      <c r="D52" s="202">
        <v>41.62</v>
      </c>
      <c r="E52" s="202">
        <v>41.433</v>
      </c>
      <c r="F52" s="202">
        <v>42.064999999999998</v>
      </c>
      <c r="G52" s="202">
        <v>42.087000000000003</v>
      </c>
      <c r="H52" s="202">
        <v>41.475999999999999</v>
      </c>
      <c r="I52" s="207"/>
      <c r="J52" s="207"/>
      <c r="K52" s="202">
        <v>42.43</v>
      </c>
      <c r="L52" s="202">
        <v>41.786999999999999</v>
      </c>
      <c r="M52" s="202">
        <v>41.494</v>
      </c>
      <c r="N52" s="207"/>
      <c r="O52" s="202">
        <v>41.527999999999999</v>
      </c>
      <c r="P52" s="204">
        <v>41.823999999999998</v>
      </c>
    </row>
    <row r="53" spans="1:16" ht="15.75" customHeight="1" x14ac:dyDescent="0.3">
      <c r="A53" s="2"/>
      <c r="B53" s="2">
        <v>27</v>
      </c>
      <c r="C53" s="208"/>
      <c r="D53" s="202">
        <v>41.786999999999999</v>
      </c>
      <c r="E53" s="202">
        <v>41.606000000000002</v>
      </c>
      <c r="F53" s="202">
        <v>41.796999999999997</v>
      </c>
      <c r="G53" s="202">
        <v>41.735999999999997</v>
      </c>
      <c r="H53" s="202">
        <v>41.625</v>
      </c>
      <c r="I53" s="207"/>
      <c r="J53" s="207"/>
      <c r="K53" s="202">
        <v>42.362000000000002</v>
      </c>
      <c r="L53" s="202">
        <v>41.683999999999997</v>
      </c>
      <c r="M53" s="202">
        <v>41.621000000000002</v>
      </c>
      <c r="N53" s="207"/>
      <c r="O53" s="202">
        <v>41.465000000000003</v>
      </c>
      <c r="P53" s="204">
        <v>41.719000000000001</v>
      </c>
    </row>
    <row r="54" spans="1:16" ht="15.75" customHeight="1" x14ac:dyDescent="0.3">
      <c r="A54" s="2"/>
      <c r="B54" s="2">
        <v>28</v>
      </c>
      <c r="C54" s="208"/>
      <c r="D54" s="202">
        <v>41.636000000000003</v>
      </c>
      <c r="E54" s="202">
        <v>41.67</v>
      </c>
      <c r="F54" s="202">
        <v>42.216000000000001</v>
      </c>
      <c r="G54" s="202">
        <v>41.911000000000001</v>
      </c>
      <c r="H54" s="202">
        <v>41.545000000000002</v>
      </c>
      <c r="I54" s="207"/>
      <c r="J54" s="207"/>
      <c r="K54" s="202">
        <v>42.375999999999998</v>
      </c>
      <c r="L54" s="202">
        <v>41.798000000000002</v>
      </c>
      <c r="M54" s="202">
        <v>41.908999999999999</v>
      </c>
      <c r="N54" s="207"/>
      <c r="O54" s="202">
        <v>41.668999999999997</v>
      </c>
      <c r="P54" s="204">
        <v>41.747999999999998</v>
      </c>
    </row>
    <row r="55" spans="1:16" ht="15.75" customHeight="1" x14ac:dyDescent="0.3">
      <c r="A55" s="2"/>
      <c r="B55" s="2">
        <v>29</v>
      </c>
      <c r="C55" s="208"/>
      <c r="D55" s="202">
        <v>41.668999999999997</v>
      </c>
      <c r="E55" s="202">
        <v>41.545999999999999</v>
      </c>
      <c r="F55" s="202">
        <v>41.813000000000002</v>
      </c>
      <c r="G55" s="202">
        <v>41.701000000000001</v>
      </c>
      <c r="H55" s="202">
        <v>41.887</v>
      </c>
      <c r="I55" s="207"/>
      <c r="J55" s="207"/>
      <c r="K55" s="202">
        <v>42.008000000000003</v>
      </c>
      <c r="L55" s="202">
        <v>41.889000000000003</v>
      </c>
      <c r="M55" s="202">
        <v>41.463000000000001</v>
      </c>
      <c r="N55" s="207"/>
      <c r="O55" s="202">
        <v>41.427999999999997</v>
      </c>
      <c r="P55" s="204">
        <v>41.853999999999999</v>
      </c>
    </row>
    <row r="56" spans="1:16" ht="15.75" customHeight="1" x14ac:dyDescent="0.3">
      <c r="A56" s="2"/>
      <c r="B56" s="2">
        <v>30</v>
      </c>
      <c r="C56" s="208"/>
      <c r="D56" s="202">
        <v>41.63</v>
      </c>
      <c r="E56" s="202">
        <v>41.502000000000002</v>
      </c>
      <c r="F56" s="202">
        <v>41.677</v>
      </c>
      <c r="G56" s="202">
        <v>41.884</v>
      </c>
      <c r="H56" s="202">
        <v>41.41</v>
      </c>
      <c r="I56" s="207"/>
      <c r="J56" s="207"/>
      <c r="K56" s="202">
        <v>41.984000000000002</v>
      </c>
      <c r="L56" s="202">
        <v>41.965000000000003</v>
      </c>
      <c r="M56" s="202">
        <v>41.326000000000001</v>
      </c>
      <c r="N56" s="207"/>
      <c r="O56" s="202">
        <v>41.468000000000004</v>
      </c>
      <c r="P56" s="204">
        <v>41.845999999999997</v>
      </c>
    </row>
    <row r="57" spans="1:16" ht="15.75" customHeight="1" x14ac:dyDescent="0.3">
      <c r="A57" s="2"/>
      <c r="B57" s="2">
        <v>31</v>
      </c>
      <c r="C57" s="208"/>
      <c r="D57" s="202">
        <v>41.542999999999999</v>
      </c>
      <c r="E57" s="202">
        <v>41.826000000000001</v>
      </c>
      <c r="F57" s="202">
        <v>42.067999999999998</v>
      </c>
      <c r="G57" s="202">
        <v>41.902000000000001</v>
      </c>
      <c r="H57" s="202">
        <v>41.584000000000003</v>
      </c>
      <c r="I57" s="207"/>
      <c r="J57" s="207"/>
      <c r="K57" s="202">
        <v>43.372999999999998</v>
      </c>
      <c r="L57" s="202">
        <v>41.726999999999997</v>
      </c>
      <c r="M57" s="202">
        <v>41.42</v>
      </c>
      <c r="N57" s="207"/>
      <c r="O57" s="202">
        <v>41.384</v>
      </c>
      <c r="P57" s="204">
        <v>41.923000000000002</v>
      </c>
    </row>
    <row r="58" spans="1:16" ht="15.75" customHeight="1" x14ac:dyDescent="0.3">
      <c r="A58" s="2"/>
      <c r="B58" s="2">
        <v>32</v>
      </c>
      <c r="C58" s="208"/>
      <c r="D58" s="207"/>
      <c r="E58" s="202">
        <v>42.558</v>
      </c>
      <c r="F58" s="202">
        <v>41.78</v>
      </c>
      <c r="G58" s="202">
        <v>41.798000000000002</v>
      </c>
      <c r="H58" s="202">
        <v>41.816000000000003</v>
      </c>
      <c r="I58" s="207"/>
      <c r="J58" s="207"/>
      <c r="K58" s="202">
        <v>42.465000000000003</v>
      </c>
      <c r="L58" s="202">
        <v>41.914999999999999</v>
      </c>
      <c r="M58" s="202">
        <v>41.399000000000001</v>
      </c>
      <c r="N58" s="207"/>
      <c r="O58" s="202">
        <v>41.338000000000001</v>
      </c>
      <c r="P58" s="204">
        <v>41.850999999999999</v>
      </c>
    </row>
    <row r="59" spans="1:16" ht="15.75" customHeight="1" x14ac:dyDescent="0.3">
      <c r="A59" s="2"/>
      <c r="B59" s="2">
        <v>33</v>
      </c>
      <c r="C59" s="208"/>
      <c r="D59" s="207"/>
      <c r="E59" s="202">
        <v>41.591000000000001</v>
      </c>
      <c r="F59" s="202">
        <v>41.756999999999998</v>
      </c>
      <c r="G59" s="202">
        <v>42.057000000000002</v>
      </c>
      <c r="H59" s="202">
        <v>41.826000000000001</v>
      </c>
      <c r="I59" s="207"/>
      <c r="J59" s="207"/>
      <c r="K59" s="202">
        <v>42.134</v>
      </c>
      <c r="L59" s="202">
        <v>41.832999999999998</v>
      </c>
      <c r="M59" s="202">
        <v>41.51</v>
      </c>
      <c r="N59" s="207"/>
      <c r="O59" s="202">
        <v>41.978000000000002</v>
      </c>
      <c r="P59" s="204">
        <v>42.002000000000002</v>
      </c>
    </row>
    <row r="60" spans="1:16" ht="15.75" customHeight="1" x14ac:dyDescent="0.3">
      <c r="A60" s="2"/>
      <c r="B60" s="2">
        <v>34</v>
      </c>
      <c r="C60" s="208"/>
      <c r="D60" s="207"/>
      <c r="E60" s="202">
        <v>41.607999999999997</v>
      </c>
      <c r="F60" s="202">
        <v>41.841999999999999</v>
      </c>
      <c r="G60" s="202">
        <v>41.933</v>
      </c>
      <c r="H60" s="202">
        <v>41.79</v>
      </c>
      <c r="I60" s="207"/>
      <c r="J60" s="207"/>
      <c r="K60" s="202">
        <v>42.444000000000003</v>
      </c>
      <c r="L60" s="202">
        <v>41.829000000000001</v>
      </c>
      <c r="M60" s="202">
        <v>41.44</v>
      </c>
      <c r="N60" s="207"/>
      <c r="O60" s="202">
        <v>41.506999999999998</v>
      </c>
      <c r="P60" s="204">
        <v>41.965000000000003</v>
      </c>
    </row>
    <row r="61" spans="1:16" ht="15.75" customHeight="1" x14ac:dyDescent="0.3">
      <c r="A61" s="2"/>
      <c r="B61" s="2">
        <v>35</v>
      </c>
      <c r="C61" s="208"/>
      <c r="D61" s="207"/>
      <c r="E61" s="202">
        <v>41.481000000000002</v>
      </c>
      <c r="F61" s="202">
        <v>41.887999999999998</v>
      </c>
      <c r="G61" s="202">
        <v>41.984999999999999</v>
      </c>
      <c r="H61" s="202">
        <v>42.709000000000003</v>
      </c>
      <c r="I61" s="207"/>
      <c r="J61" s="207"/>
      <c r="K61" s="202">
        <v>42.344000000000001</v>
      </c>
      <c r="L61" s="202">
        <v>41.850999999999999</v>
      </c>
      <c r="M61" s="202">
        <v>41.741</v>
      </c>
      <c r="N61" s="207"/>
      <c r="O61" s="202">
        <v>41.436999999999998</v>
      </c>
      <c r="P61" s="204">
        <v>41.895000000000003</v>
      </c>
    </row>
    <row r="62" spans="1:16" ht="15.75" customHeight="1" x14ac:dyDescent="0.3">
      <c r="A62" s="2"/>
      <c r="B62" s="2">
        <v>36</v>
      </c>
      <c r="C62" s="208"/>
      <c r="D62" s="207"/>
      <c r="E62" s="202">
        <v>41.54</v>
      </c>
      <c r="F62" s="202">
        <v>41.991</v>
      </c>
      <c r="G62" s="202">
        <v>41.994</v>
      </c>
      <c r="H62" s="202">
        <v>42.994999999999997</v>
      </c>
      <c r="I62" s="207"/>
      <c r="J62" s="207"/>
      <c r="K62" s="202">
        <v>41.805999999999997</v>
      </c>
      <c r="L62" s="202">
        <v>41.863999999999997</v>
      </c>
      <c r="M62" s="202">
        <v>41.835999999999999</v>
      </c>
      <c r="N62" s="207"/>
      <c r="O62" s="202">
        <v>41.43</v>
      </c>
      <c r="P62" s="204">
        <v>41.933999999999997</v>
      </c>
    </row>
    <row r="63" spans="1:16" ht="15.75" customHeight="1" x14ac:dyDescent="0.3">
      <c r="A63" s="2"/>
      <c r="B63" s="2">
        <v>37</v>
      </c>
      <c r="C63" s="208"/>
      <c r="D63" s="207"/>
      <c r="E63" s="202">
        <v>41.63</v>
      </c>
      <c r="F63" s="202">
        <v>41.720999999999997</v>
      </c>
      <c r="G63" s="202">
        <v>42.023000000000003</v>
      </c>
      <c r="H63" s="202">
        <v>44.582000000000001</v>
      </c>
      <c r="I63" s="207"/>
      <c r="J63" s="207"/>
      <c r="K63" s="202">
        <v>41.795999999999999</v>
      </c>
      <c r="L63" s="202">
        <v>42.087000000000003</v>
      </c>
      <c r="M63" s="202">
        <v>41.414999999999999</v>
      </c>
      <c r="N63" s="207"/>
      <c r="O63" s="202">
        <v>41.463000000000001</v>
      </c>
      <c r="P63" s="204">
        <v>41.844000000000001</v>
      </c>
    </row>
    <row r="64" spans="1:16" ht="15.75" customHeight="1" x14ac:dyDescent="0.3">
      <c r="A64" s="2"/>
      <c r="B64" s="2">
        <v>38</v>
      </c>
      <c r="C64" s="208"/>
      <c r="D64" s="207"/>
      <c r="E64" s="202">
        <v>41.52</v>
      </c>
      <c r="F64" s="202">
        <v>41.908000000000001</v>
      </c>
      <c r="G64" s="202">
        <v>42.167000000000002</v>
      </c>
      <c r="H64" s="202">
        <v>49.606999999999999</v>
      </c>
      <c r="I64" s="207"/>
      <c r="J64" s="207"/>
      <c r="K64" s="202">
        <v>41.679000000000002</v>
      </c>
      <c r="L64" s="202">
        <v>41.628</v>
      </c>
      <c r="M64" s="202">
        <v>41.537999999999997</v>
      </c>
      <c r="N64" s="207"/>
      <c r="O64" s="202">
        <v>41.814999999999998</v>
      </c>
      <c r="P64" s="204">
        <v>41.802</v>
      </c>
    </row>
    <row r="65" spans="1:16" ht="15.75" customHeight="1" x14ac:dyDescent="0.3">
      <c r="A65" s="2"/>
      <c r="B65" s="2">
        <v>39</v>
      </c>
      <c r="C65" s="208"/>
      <c r="D65" s="207"/>
      <c r="E65" s="202">
        <v>41.639000000000003</v>
      </c>
      <c r="F65" s="202">
        <v>41.94</v>
      </c>
      <c r="G65" s="202">
        <v>42.048000000000002</v>
      </c>
      <c r="H65" s="202">
        <v>52.457999999999998</v>
      </c>
      <c r="I65" s="207"/>
      <c r="J65" s="207"/>
      <c r="K65" s="202">
        <v>41.664000000000001</v>
      </c>
      <c r="L65" s="202">
        <v>41.820999999999998</v>
      </c>
      <c r="M65" s="202">
        <v>41.441000000000003</v>
      </c>
      <c r="N65" s="207"/>
      <c r="O65" s="202">
        <v>41.838999999999999</v>
      </c>
      <c r="P65" s="204">
        <v>42.042999999999999</v>
      </c>
    </row>
    <row r="66" spans="1:16" ht="15.75" customHeight="1" x14ac:dyDescent="0.3">
      <c r="A66" s="2"/>
      <c r="B66" s="2">
        <v>40</v>
      </c>
      <c r="C66" s="208"/>
      <c r="D66" s="207"/>
      <c r="E66" s="202">
        <v>41.545000000000002</v>
      </c>
      <c r="F66" s="202">
        <v>42.087000000000003</v>
      </c>
      <c r="G66" s="202">
        <v>41.92</v>
      </c>
      <c r="H66" s="207"/>
      <c r="I66" s="207"/>
      <c r="J66" s="207"/>
      <c r="K66" s="202">
        <v>41.665999999999997</v>
      </c>
      <c r="L66" s="202">
        <v>41.768999999999998</v>
      </c>
      <c r="M66" s="202">
        <v>41.554000000000002</v>
      </c>
      <c r="N66" s="207"/>
      <c r="O66" s="202">
        <v>42.162999999999997</v>
      </c>
      <c r="P66" s="204">
        <v>41.91</v>
      </c>
    </row>
    <row r="67" spans="1:16" ht="15.75" customHeight="1" x14ac:dyDescent="0.3">
      <c r="A67" s="2"/>
      <c r="B67" s="2">
        <v>41</v>
      </c>
      <c r="C67" s="208"/>
      <c r="D67" s="207"/>
      <c r="E67" s="202">
        <v>41.491</v>
      </c>
      <c r="F67" s="202">
        <v>41.963999999999999</v>
      </c>
      <c r="G67" s="202">
        <v>42.180999999999997</v>
      </c>
      <c r="H67" s="207"/>
      <c r="I67" s="207"/>
      <c r="J67" s="207"/>
      <c r="K67" s="202">
        <v>41.679000000000002</v>
      </c>
      <c r="L67" s="202">
        <v>41.825000000000003</v>
      </c>
      <c r="M67" s="207"/>
      <c r="N67" s="207"/>
      <c r="O67" s="202">
        <v>42.34</v>
      </c>
      <c r="P67" s="204">
        <v>42.011000000000003</v>
      </c>
    </row>
    <row r="68" spans="1:16" ht="15.75" customHeight="1" x14ac:dyDescent="0.3">
      <c r="A68" s="2"/>
      <c r="B68" s="2">
        <v>42</v>
      </c>
      <c r="C68" s="208"/>
      <c r="D68" s="207"/>
      <c r="E68" s="202">
        <v>41.534999999999997</v>
      </c>
      <c r="F68" s="202">
        <v>41.856000000000002</v>
      </c>
      <c r="G68" s="202">
        <v>41.872</v>
      </c>
      <c r="H68" s="207"/>
      <c r="I68" s="207"/>
      <c r="J68" s="207"/>
      <c r="K68" s="202">
        <v>41.749000000000002</v>
      </c>
      <c r="L68" s="202">
        <v>41.704000000000001</v>
      </c>
      <c r="M68" s="207"/>
      <c r="N68" s="207"/>
      <c r="O68" s="202">
        <v>42.302</v>
      </c>
      <c r="P68" s="209"/>
    </row>
    <row r="69" spans="1:16" ht="15.75" customHeight="1" x14ac:dyDescent="0.3">
      <c r="A69" s="2"/>
      <c r="B69" s="2">
        <v>43</v>
      </c>
      <c r="C69" s="208"/>
      <c r="D69" s="207"/>
      <c r="E69" s="202">
        <v>41.511000000000003</v>
      </c>
      <c r="F69" s="202">
        <v>41.851999999999997</v>
      </c>
      <c r="G69" s="202">
        <v>42.005000000000003</v>
      </c>
      <c r="H69" s="207"/>
      <c r="I69" s="207"/>
      <c r="J69" s="207"/>
      <c r="K69" s="202">
        <v>41.756999999999998</v>
      </c>
      <c r="L69" s="207"/>
      <c r="M69" s="207"/>
      <c r="N69" s="207"/>
      <c r="O69" s="202">
        <v>42.424999999999997</v>
      </c>
      <c r="P69" s="209"/>
    </row>
    <row r="70" spans="1:16" ht="15.75" customHeight="1" x14ac:dyDescent="0.3">
      <c r="A70" s="2"/>
      <c r="B70" s="2">
        <v>44</v>
      </c>
      <c r="C70" s="208"/>
      <c r="D70" s="207"/>
      <c r="E70" s="202">
        <v>41.515999999999998</v>
      </c>
      <c r="F70" s="202">
        <v>43.878</v>
      </c>
      <c r="G70" s="202">
        <v>41.997</v>
      </c>
      <c r="H70" s="207"/>
      <c r="I70" s="207"/>
      <c r="J70" s="207"/>
      <c r="K70" s="202">
        <v>41.585000000000001</v>
      </c>
      <c r="L70" s="207"/>
      <c r="M70" s="207"/>
      <c r="N70" s="207"/>
      <c r="O70" s="202">
        <v>41.820999999999998</v>
      </c>
      <c r="P70" s="209"/>
    </row>
    <row r="71" spans="1:16" ht="15.75" customHeight="1" x14ac:dyDescent="0.3">
      <c r="A71" s="2"/>
      <c r="B71" s="2">
        <v>45</v>
      </c>
      <c r="C71" s="208"/>
      <c r="D71" s="207"/>
      <c r="E71" s="202">
        <v>41.631999999999998</v>
      </c>
      <c r="F71" s="202">
        <v>41.911999999999999</v>
      </c>
      <c r="G71" s="202">
        <v>41.848999999999997</v>
      </c>
      <c r="H71" s="207"/>
      <c r="I71" s="207"/>
      <c r="J71" s="207"/>
      <c r="K71" s="202">
        <v>41.783000000000001</v>
      </c>
      <c r="L71" s="207"/>
      <c r="M71" s="207"/>
      <c r="N71" s="207"/>
      <c r="O71" s="202">
        <v>41.701000000000001</v>
      </c>
      <c r="P71" s="209"/>
    </row>
    <row r="72" spans="1:16" ht="15.75" customHeight="1" x14ac:dyDescent="0.3">
      <c r="A72" s="2"/>
      <c r="B72" s="2">
        <v>46</v>
      </c>
      <c r="C72" s="208"/>
      <c r="D72" s="207"/>
      <c r="E72" s="202">
        <v>41.475999999999999</v>
      </c>
      <c r="F72" s="202">
        <v>41.808999999999997</v>
      </c>
      <c r="G72" s="202">
        <v>41.959000000000003</v>
      </c>
      <c r="H72" s="207"/>
      <c r="I72" s="207"/>
      <c r="J72" s="207"/>
      <c r="K72" s="202">
        <v>42.645000000000003</v>
      </c>
      <c r="L72" s="207"/>
      <c r="M72" s="207"/>
      <c r="N72" s="207"/>
      <c r="O72" s="202">
        <v>41.424999999999997</v>
      </c>
      <c r="P72" s="209"/>
    </row>
    <row r="73" spans="1:16" ht="15.75" customHeight="1" x14ac:dyDescent="0.3">
      <c r="A73" s="2"/>
      <c r="B73" s="2">
        <v>47</v>
      </c>
      <c r="C73" s="208"/>
      <c r="D73" s="207"/>
      <c r="E73" s="202">
        <v>41.546999999999997</v>
      </c>
      <c r="F73" s="202">
        <v>43.847999999999999</v>
      </c>
      <c r="G73" s="202">
        <v>41.759</v>
      </c>
      <c r="H73" s="207"/>
      <c r="I73" s="207"/>
      <c r="J73" s="207"/>
      <c r="K73" s="202">
        <v>42.55</v>
      </c>
      <c r="L73" s="207"/>
      <c r="M73" s="207"/>
      <c r="N73" s="207"/>
      <c r="O73" s="202">
        <v>41.466000000000001</v>
      </c>
      <c r="P73" s="209"/>
    </row>
    <row r="74" spans="1:16" ht="15.75" customHeight="1" x14ac:dyDescent="0.3">
      <c r="A74" s="2"/>
      <c r="B74" s="2">
        <v>48</v>
      </c>
      <c r="C74" s="208"/>
      <c r="D74" s="207"/>
      <c r="E74" s="202">
        <v>41.575000000000003</v>
      </c>
      <c r="F74" s="202">
        <v>42.667000000000002</v>
      </c>
      <c r="G74" s="202">
        <v>42.091999999999999</v>
      </c>
      <c r="H74" s="207"/>
      <c r="I74" s="207"/>
      <c r="J74" s="207"/>
      <c r="K74" s="202">
        <v>41.862000000000002</v>
      </c>
      <c r="L74" s="207"/>
      <c r="M74" s="207"/>
      <c r="N74" s="207"/>
      <c r="O74" s="202">
        <v>41.396999999999998</v>
      </c>
      <c r="P74" s="209"/>
    </row>
    <row r="75" spans="1:16" ht="15.75" customHeight="1" x14ac:dyDescent="0.3">
      <c r="A75" s="2"/>
      <c r="B75" s="2">
        <v>49</v>
      </c>
      <c r="C75" s="208"/>
      <c r="D75" s="207"/>
      <c r="E75" s="202">
        <v>41.539000000000001</v>
      </c>
      <c r="F75" s="202">
        <v>41.823999999999998</v>
      </c>
      <c r="G75" s="202">
        <v>41.843000000000004</v>
      </c>
      <c r="H75" s="207"/>
      <c r="I75" s="207"/>
      <c r="J75" s="207"/>
      <c r="K75" s="202">
        <v>42.447000000000003</v>
      </c>
      <c r="L75" s="207"/>
      <c r="M75" s="207"/>
      <c r="N75" s="207"/>
      <c r="O75" s="202">
        <v>42.006</v>
      </c>
      <c r="P75" s="209"/>
    </row>
    <row r="76" spans="1:16" ht="15.75" customHeight="1" x14ac:dyDescent="0.3">
      <c r="A76" s="2"/>
      <c r="B76" s="2">
        <v>50</v>
      </c>
      <c r="C76" s="208"/>
      <c r="D76" s="207"/>
      <c r="E76" s="202">
        <v>41.664999999999999</v>
      </c>
      <c r="F76" s="202">
        <v>43.710999999999999</v>
      </c>
      <c r="G76" s="202">
        <v>41.832999999999998</v>
      </c>
      <c r="H76" s="207"/>
      <c r="I76" s="207"/>
      <c r="J76" s="207"/>
      <c r="K76" s="202">
        <v>41.704000000000001</v>
      </c>
      <c r="L76" s="207"/>
      <c r="M76" s="207"/>
      <c r="N76" s="207"/>
      <c r="O76" s="202">
        <v>41.441000000000003</v>
      </c>
      <c r="P76" s="209"/>
    </row>
    <row r="77" spans="1:16" ht="15.75" customHeight="1" x14ac:dyDescent="0.3">
      <c r="A77" s="2"/>
      <c r="B77" s="2">
        <v>51</v>
      </c>
      <c r="C77" s="208"/>
      <c r="D77" s="207"/>
      <c r="E77" s="202">
        <v>41.573999999999998</v>
      </c>
      <c r="F77" s="202">
        <v>41.941000000000003</v>
      </c>
      <c r="G77" s="202">
        <v>41.927999999999997</v>
      </c>
      <c r="H77" s="207"/>
      <c r="I77" s="207"/>
      <c r="J77" s="207"/>
      <c r="K77" s="202">
        <v>41.695</v>
      </c>
      <c r="L77" s="207"/>
      <c r="M77" s="207"/>
      <c r="N77" s="207"/>
      <c r="O77" s="202">
        <v>41.273000000000003</v>
      </c>
      <c r="P77" s="209"/>
    </row>
    <row r="78" spans="1:16" ht="15.75" customHeight="1" x14ac:dyDescent="0.3">
      <c r="A78" s="2"/>
      <c r="B78" s="2">
        <v>52</v>
      </c>
      <c r="C78" s="208"/>
      <c r="D78" s="207"/>
      <c r="E78" s="202">
        <v>41.798000000000002</v>
      </c>
      <c r="F78" s="202">
        <v>42.048000000000002</v>
      </c>
      <c r="G78" s="202">
        <v>41.987000000000002</v>
      </c>
      <c r="H78" s="207"/>
      <c r="I78" s="207"/>
      <c r="J78" s="207"/>
      <c r="K78" s="202">
        <v>41.631</v>
      </c>
      <c r="L78" s="207"/>
      <c r="M78" s="207"/>
      <c r="N78" s="207"/>
      <c r="O78" s="202">
        <v>41.43</v>
      </c>
      <c r="P78" s="209"/>
    </row>
    <row r="79" spans="1:16" ht="15.75" customHeight="1" x14ac:dyDescent="0.3">
      <c r="A79" s="2"/>
      <c r="B79" s="2">
        <v>53</v>
      </c>
      <c r="C79" s="208"/>
      <c r="D79" s="207"/>
      <c r="E79" s="202">
        <v>42.752000000000002</v>
      </c>
      <c r="F79" s="202">
        <v>42.746000000000002</v>
      </c>
      <c r="G79" s="202">
        <v>41.777999999999999</v>
      </c>
      <c r="H79" s="207"/>
      <c r="I79" s="207"/>
      <c r="J79" s="207"/>
      <c r="K79" s="202">
        <v>41.603000000000002</v>
      </c>
      <c r="L79" s="207"/>
      <c r="M79" s="207"/>
      <c r="N79" s="207"/>
      <c r="O79" s="202">
        <v>41.326000000000001</v>
      </c>
      <c r="P79" s="209"/>
    </row>
    <row r="80" spans="1:16" ht="15.75" customHeight="1" x14ac:dyDescent="0.3">
      <c r="A80" s="2"/>
      <c r="B80" s="2">
        <v>54</v>
      </c>
      <c r="C80" s="208"/>
      <c r="D80" s="207"/>
      <c r="E80" s="202">
        <v>43.311</v>
      </c>
      <c r="F80" s="202">
        <v>43.04</v>
      </c>
      <c r="G80" s="207"/>
      <c r="H80" s="207"/>
      <c r="I80" s="207"/>
      <c r="J80" s="207"/>
      <c r="K80" s="207"/>
      <c r="L80" s="207"/>
      <c r="M80" s="207"/>
      <c r="N80" s="207"/>
      <c r="O80" s="202">
        <v>41.347000000000001</v>
      </c>
      <c r="P80" s="209"/>
    </row>
    <row r="81" spans="1:16" ht="15.75" customHeight="1" x14ac:dyDescent="0.3">
      <c r="A81" s="2"/>
      <c r="B81" s="2">
        <v>55</v>
      </c>
      <c r="C81" s="208"/>
      <c r="D81" s="207"/>
      <c r="E81" s="202">
        <v>41.572000000000003</v>
      </c>
      <c r="F81" s="202">
        <v>41.826000000000001</v>
      </c>
      <c r="G81" s="207"/>
      <c r="H81" s="207"/>
      <c r="I81" s="207"/>
      <c r="J81" s="207"/>
      <c r="K81" s="207"/>
      <c r="L81" s="207"/>
      <c r="M81" s="207"/>
      <c r="N81" s="207"/>
      <c r="O81" s="207"/>
      <c r="P81" s="209"/>
    </row>
    <row r="82" spans="1:16" ht="15.75" customHeight="1" x14ac:dyDescent="0.3">
      <c r="A82" s="2"/>
      <c r="B82" s="2">
        <v>56</v>
      </c>
      <c r="C82" s="208"/>
      <c r="D82" s="207"/>
      <c r="E82" s="202">
        <v>41.46</v>
      </c>
      <c r="F82" s="202">
        <v>41.835000000000001</v>
      </c>
      <c r="G82" s="207"/>
      <c r="H82" s="207"/>
      <c r="I82" s="207"/>
      <c r="J82" s="207"/>
      <c r="K82" s="207"/>
      <c r="L82" s="207"/>
      <c r="M82" s="207"/>
      <c r="N82" s="207"/>
      <c r="O82" s="207"/>
      <c r="P82" s="209"/>
    </row>
    <row r="83" spans="1:16" ht="15.75" customHeight="1" x14ac:dyDescent="0.3">
      <c r="A83" s="2"/>
      <c r="B83" s="2">
        <v>57</v>
      </c>
      <c r="C83" s="210"/>
      <c r="D83" s="207"/>
      <c r="E83" s="202">
        <v>41.478999999999999</v>
      </c>
      <c r="F83" s="202">
        <v>42.165999999999997</v>
      </c>
      <c r="G83" s="207"/>
      <c r="H83" s="207"/>
      <c r="I83" s="207"/>
      <c r="J83" s="207"/>
      <c r="K83" s="207"/>
      <c r="L83" s="207"/>
      <c r="M83" s="207"/>
      <c r="N83" s="207"/>
      <c r="O83" s="207"/>
      <c r="P83" s="209"/>
    </row>
    <row r="84" spans="1:16" ht="15.75" customHeight="1" x14ac:dyDescent="0.3">
      <c r="A84" s="2"/>
      <c r="B84" s="2">
        <v>58</v>
      </c>
      <c r="C84" s="210"/>
      <c r="D84" s="207"/>
      <c r="E84" s="207"/>
      <c r="F84" s="202">
        <v>41.878</v>
      </c>
      <c r="G84" s="207"/>
      <c r="H84" s="207"/>
      <c r="I84" s="207"/>
      <c r="J84" s="207"/>
      <c r="K84" s="207"/>
      <c r="L84" s="207"/>
      <c r="M84" s="207"/>
      <c r="N84" s="207"/>
      <c r="O84" s="207"/>
      <c r="P84" s="209"/>
    </row>
    <row r="85" spans="1:16" ht="15.75" customHeight="1" x14ac:dyDescent="0.3">
      <c r="A85" s="2"/>
      <c r="B85" s="2">
        <v>59</v>
      </c>
      <c r="C85" s="210"/>
      <c r="D85" s="207"/>
      <c r="E85" s="207"/>
      <c r="F85" s="202">
        <v>43.134999999999998</v>
      </c>
      <c r="G85" s="207"/>
      <c r="H85" s="207"/>
      <c r="I85" s="207"/>
      <c r="J85" s="207"/>
      <c r="K85" s="207"/>
      <c r="L85" s="207"/>
      <c r="M85" s="207"/>
      <c r="N85" s="207"/>
      <c r="O85" s="207"/>
      <c r="P85" s="209"/>
    </row>
    <row r="86" spans="1:16" ht="15.75" customHeight="1" x14ac:dyDescent="0.3">
      <c r="A86" s="2"/>
      <c r="B86" s="2">
        <v>60</v>
      </c>
      <c r="C86" s="210"/>
      <c r="D86" s="207"/>
      <c r="E86" s="207"/>
      <c r="F86" s="202">
        <v>41.991999999999997</v>
      </c>
      <c r="G86" s="207"/>
      <c r="H86" s="207"/>
      <c r="I86" s="207"/>
      <c r="J86" s="207"/>
      <c r="K86" s="207"/>
      <c r="L86" s="207"/>
      <c r="M86" s="207"/>
      <c r="N86" s="207"/>
      <c r="O86" s="207"/>
      <c r="P86" s="209"/>
    </row>
    <row r="87" spans="1:16" ht="15.75" customHeight="1" x14ac:dyDescent="0.3">
      <c r="A87" s="2"/>
      <c r="B87" s="2">
        <v>61</v>
      </c>
      <c r="C87" s="210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9"/>
    </row>
    <row r="88" spans="1:16" ht="15.75" customHeight="1" x14ac:dyDescent="0.3">
      <c r="A88" s="2"/>
      <c r="B88" s="2">
        <v>62</v>
      </c>
      <c r="C88" s="210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9"/>
    </row>
    <row r="89" spans="1:16" ht="15.75" customHeight="1" x14ac:dyDescent="0.3">
      <c r="A89" s="2"/>
      <c r="B89" s="2">
        <v>63</v>
      </c>
      <c r="C89" s="210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</row>
    <row r="90" spans="1:16" ht="15.75" customHeight="1" x14ac:dyDescent="0.3">
      <c r="A90" s="2"/>
      <c r="B90" s="2"/>
      <c r="C90" s="210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9"/>
    </row>
    <row r="91" spans="1:16" ht="15.75" customHeight="1" x14ac:dyDescent="0.3">
      <c r="A91" s="2"/>
      <c r="B91" s="2"/>
      <c r="C91" s="211"/>
      <c r="D91" s="212"/>
      <c r="E91" s="212"/>
      <c r="F91" s="212"/>
      <c r="G91" s="212"/>
      <c r="H91" s="212"/>
      <c r="I91" s="212"/>
      <c r="J91" s="212"/>
      <c r="K91" s="212"/>
      <c r="L91" s="212"/>
      <c r="M91" s="213"/>
      <c r="N91" s="213"/>
      <c r="O91" s="213"/>
      <c r="P91" s="214"/>
    </row>
    <row r="92" spans="1:16" ht="15.75" customHeight="1" x14ac:dyDescent="0.3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2"/>
      <c r="N92" s="2"/>
      <c r="O92" s="2"/>
      <c r="P92" s="2"/>
    </row>
    <row r="93" spans="1:16" ht="15.75" customHeight="1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</row>
    <row r="94" spans="1:16" ht="15.75" customHeight="1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</row>
    <row r="95" spans="1:16" ht="15.75" customHeight="1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</row>
    <row r="96" spans="1:16" ht="15.75" customHeight="1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</row>
    <row r="97" spans="1:16" ht="15.75" customHeight="1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</row>
    <row r="98" spans="1:16" ht="15.75" customHeight="1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</row>
    <row r="99" spans="1:16" ht="15.75" customHeight="1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</row>
    <row r="100" spans="1:16" ht="15.75" customHeight="1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</row>
    <row r="101" spans="1:16" ht="15.75" customHeight="1" x14ac:dyDescent="0.3"/>
    <row r="102" spans="1:16" ht="15.75" customHeight="1" x14ac:dyDescent="0.3"/>
    <row r="103" spans="1:16" ht="15.75" customHeight="1" x14ac:dyDescent="0.3"/>
    <row r="104" spans="1:16" ht="15.75" customHeight="1" x14ac:dyDescent="0.3"/>
    <row r="105" spans="1:16" ht="15.75" customHeight="1" x14ac:dyDescent="0.3"/>
    <row r="106" spans="1:16" ht="15.75" customHeight="1" x14ac:dyDescent="0.3"/>
    <row r="107" spans="1:16" ht="15.75" customHeight="1" x14ac:dyDescent="0.3"/>
    <row r="108" spans="1:16" ht="15.75" customHeight="1" x14ac:dyDescent="0.3"/>
    <row r="109" spans="1:16" ht="15.75" customHeight="1" x14ac:dyDescent="0.3"/>
    <row r="110" spans="1:16" ht="15.75" customHeight="1" x14ac:dyDescent="0.3"/>
    <row r="111" spans="1:16" ht="15.75" customHeight="1" x14ac:dyDescent="0.3"/>
    <row r="112" spans="1:1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2">
    <mergeCell ref="F6:H6"/>
    <mergeCell ref="I6:I7"/>
    <mergeCell ref="J6:K6"/>
    <mergeCell ref="L6:M6"/>
    <mergeCell ref="A2:L2"/>
    <mergeCell ref="A4:N4"/>
    <mergeCell ref="A6:A7"/>
    <mergeCell ref="B6:B7"/>
    <mergeCell ref="C6:C7"/>
    <mergeCell ref="D6:D7"/>
    <mergeCell ref="E6:E7"/>
    <mergeCell ref="N6:N7"/>
  </mergeCells>
  <pageMargins left="0.70833333333333304" right="0.51180555555555496" top="0.74791666666666701" bottom="0.7479166666666670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2.6640625" customWidth="1"/>
    <col min="3" max="6" width="9.44140625" customWidth="1"/>
    <col min="7" max="7" width="11.33203125" customWidth="1"/>
    <col min="8" max="8" width="12.88671875" customWidth="1"/>
    <col min="9" max="9" width="13" customWidth="1"/>
    <col min="10" max="10" width="12.6640625" customWidth="1"/>
    <col min="11" max="11" width="12" customWidth="1"/>
    <col min="12" max="12" width="15.88671875" customWidth="1"/>
    <col min="13" max="13" width="11.44140625" customWidth="1"/>
    <col min="14" max="14" width="10.5546875" customWidth="1"/>
    <col min="15" max="16" width="8.88671875" customWidth="1"/>
  </cols>
  <sheetData>
    <row r="1" spans="1:16" ht="14.4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</row>
    <row r="2" spans="1:16" ht="18" x14ac:dyDescent="0.35">
      <c r="A2" s="323" t="s">
        <v>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"/>
      <c r="N2" s="2"/>
      <c r="O2" s="2"/>
      <c r="P2" s="2"/>
    </row>
    <row r="3" spans="1:16" ht="7.5" customHeight="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</row>
    <row r="4" spans="1:16" ht="18" x14ac:dyDescent="0.35">
      <c r="A4" s="324" t="s">
        <v>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6"/>
      <c r="O4" s="2"/>
      <c r="P4" s="2"/>
    </row>
    <row r="5" spans="1:16" ht="7.5" customHeight="1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</row>
    <row r="6" spans="1:16" ht="30" customHeight="1" x14ac:dyDescent="0.3">
      <c r="A6" s="327" t="s">
        <v>85</v>
      </c>
      <c r="B6" s="328" t="s">
        <v>44</v>
      </c>
      <c r="C6" s="329" t="s">
        <v>48</v>
      </c>
      <c r="D6" s="331" t="s">
        <v>86</v>
      </c>
      <c r="E6" s="333" t="s">
        <v>87</v>
      </c>
      <c r="F6" s="318" t="s">
        <v>88</v>
      </c>
      <c r="G6" s="267"/>
      <c r="H6" s="267"/>
      <c r="I6" s="319" t="s">
        <v>89</v>
      </c>
      <c r="J6" s="320" t="s">
        <v>90</v>
      </c>
      <c r="K6" s="268"/>
      <c r="L6" s="321" t="s">
        <v>91</v>
      </c>
      <c r="M6" s="322"/>
      <c r="N6" s="279" t="s">
        <v>92</v>
      </c>
      <c r="O6" s="3"/>
      <c r="P6" s="3"/>
    </row>
    <row r="7" spans="1:16" ht="27.75" customHeight="1" x14ac:dyDescent="0.3">
      <c r="A7" s="283"/>
      <c r="B7" s="274"/>
      <c r="C7" s="330"/>
      <c r="D7" s="332"/>
      <c r="E7" s="293"/>
      <c r="F7" s="110" t="s">
        <v>93</v>
      </c>
      <c r="G7" s="111" t="s">
        <v>94</v>
      </c>
      <c r="H7" s="112" t="s">
        <v>95</v>
      </c>
      <c r="I7" s="274"/>
      <c r="J7" s="113" t="s">
        <v>96</v>
      </c>
      <c r="K7" s="114" t="s">
        <v>97</v>
      </c>
      <c r="L7" s="115" t="s">
        <v>98</v>
      </c>
      <c r="M7" s="116" t="s">
        <v>99</v>
      </c>
      <c r="N7" s="334"/>
      <c r="O7" s="3"/>
      <c r="P7" s="3"/>
    </row>
    <row r="8" spans="1:16" ht="30" customHeight="1" x14ac:dyDescent="0.3">
      <c r="A8" s="117">
        <v>1</v>
      </c>
      <c r="B8" s="118" t="s">
        <v>57</v>
      </c>
      <c r="C8" s="119">
        <v>13</v>
      </c>
      <c r="D8" s="120">
        <f>COUNTA(C27:C91)</f>
        <v>35</v>
      </c>
      <c r="E8" s="215">
        <f>COUNTA(C27:C91)</f>
        <v>35</v>
      </c>
      <c r="F8" s="122">
        <f>MIN(C27:C90)</f>
        <v>41.539000000000001</v>
      </c>
      <c r="G8" s="123">
        <f>AVERAGE(C27:C93)</f>
        <v>41.859571428571435</v>
      </c>
      <c r="H8" s="124">
        <f t="shared" ref="H8:H21" si="0">G8-F8</f>
        <v>0.32057142857143361</v>
      </c>
      <c r="I8" s="125">
        <v>1.7511574074074075E-2</v>
      </c>
      <c r="J8" s="126">
        <f t="shared" ref="J8:K8" si="1">I8</f>
        <v>1.7511574074074075E-2</v>
      </c>
      <c r="K8" s="127">
        <f t="shared" si="1"/>
        <v>1.7511574074074075E-2</v>
      </c>
      <c r="L8" s="128">
        <v>138.227</v>
      </c>
      <c r="M8" s="216">
        <v>90.774000000000001</v>
      </c>
      <c r="N8" s="217" t="s">
        <v>106</v>
      </c>
      <c r="O8" s="131" t="s">
        <v>107</v>
      </c>
      <c r="P8" s="4"/>
    </row>
    <row r="9" spans="1:16" ht="30" customHeight="1" x14ac:dyDescent="0.3">
      <c r="A9" s="132">
        <v>2</v>
      </c>
      <c r="B9" s="133" t="s">
        <v>108</v>
      </c>
      <c r="C9" s="134">
        <v>5</v>
      </c>
      <c r="D9" s="135">
        <f>COUNTA(D27:D91)+D8+1</f>
        <v>55</v>
      </c>
      <c r="E9" s="218">
        <f>COUNTA(D27:D91)+1</f>
        <v>20</v>
      </c>
      <c r="F9" s="137">
        <f>MIN(D27:D90)</f>
        <v>41.86</v>
      </c>
      <c r="G9" s="138">
        <f>AVERAGE(D27:D92)</f>
        <v>42.233315789473686</v>
      </c>
      <c r="H9" s="139">
        <f t="shared" si="0"/>
        <v>0.37331578947368627</v>
      </c>
      <c r="I9" s="140">
        <v>2.837962962962963E-2</v>
      </c>
      <c r="J9" s="141">
        <f t="shared" ref="J9:J21" si="2">I9-I8</f>
        <v>1.0868055555555554E-2</v>
      </c>
      <c r="K9" s="142">
        <f>J9</f>
        <v>1.0868055555555554E-2</v>
      </c>
      <c r="L9" s="143">
        <v>137.49600000000001</v>
      </c>
      <c r="M9" s="152">
        <v>90.885000000000005</v>
      </c>
      <c r="N9" s="145"/>
      <c r="O9" s="146"/>
      <c r="P9" s="4"/>
    </row>
    <row r="10" spans="1:16" ht="30" customHeight="1" x14ac:dyDescent="0.3">
      <c r="A10" s="132">
        <v>3</v>
      </c>
      <c r="B10" s="147" t="s">
        <v>108</v>
      </c>
      <c r="C10" s="148">
        <v>33</v>
      </c>
      <c r="D10" s="135">
        <f>COUNTA(E27:E91)+D9+1</f>
        <v>110</v>
      </c>
      <c r="E10" s="218">
        <f>COUNTA(E27:E91)+1</f>
        <v>55</v>
      </c>
      <c r="F10" s="137">
        <f>MIN(E27:E92)</f>
        <v>41.654000000000003</v>
      </c>
      <c r="G10" s="138">
        <f>AVERAGE(E35:E93,E27:E33)</f>
        <v>41.914547169811328</v>
      </c>
      <c r="H10" s="139">
        <f t="shared" si="0"/>
        <v>0.26054716981132486</v>
      </c>
      <c r="I10" s="140">
        <v>5.6238425925925928E-2</v>
      </c>
      <c r="J10" s="141">
        <f t="shared" si="2"/>
        <v>2.7858796296296298E-2</v>
      </c>
      <c r="K10" s="142">
        <f>J10+K9</f>
        <v>3.8726851851851853E-2</v>
      </c>
      <c r="L10" s="143">
        <v>136.751</v>
      </c>
      <c r="M10" s="152">
        <v>90.599000000000004</v>
      </c>
      <c r="N10" s="145"/>
      <c r="O10" s="146"/>
      <c r="P10" s="4"/>
    </row>
    <row r="11" spans="1:16" ht="30" customHeight="1" x14ac:dyDescent="0.3">
      <c r="A11" s="132">
        <v>4</v>
      </c>
      <c r="B11" s="147" t="s">
        <v>57</v>
      </c>
      <c r="C11" s="134">
        <v>9</v>
      </c>
      <c r="D11" s="135">
        <f>COUNTA(F27:F91)+D10+1</f>
        <v>168</v>
      </c>
      <c r="E11" s="218">
        <f>COUNTA(F27:F91)+1</f>
        <v>58</v>
      </c>
      <c r="F11" s="149">
        <f>MIN(F27:F92)</f>
        <v>41.465000000000003</v>
      </c>
      <c r="G11" s="138">
        <f>AVERAGE(F27:F92)</f>
        <v>41.890491228070182</v>
      </c>
      <c r="H11" s="139">
        <f t="shared" si="0"/>
        <v>0.42549122807017881</v>
      </c>
      <c r="I11" s="140">
        <v>8.5474537037037043E-2</v>
      </c>
      <c r="J11" s="141">
        <f t="shared" si="2"/>
        <v>2.9236111111111115E-2</v>
      </c>
      <c r="K11" s="142">
        <f>J11+K8</f>
        <v>4.6747685185185191E-2</v>
      </c>
      <c r="L11" s="143">
        <v>139.142</v>
      </c>
      <c r="M11" s="144">
        <v>91.125</v>
      </c>
      <c r="N11" s="145"/>
      <c r="O11" s="146"/>
      <c r="P11" s="4"/>
    </row>
    <row r="12" spans="1:16" ht="30" customHeight="1" x14ac:dyDescent="0.3">
      <c r="A12" s="132">
        <v>5</v>
      </c>
      <c r="B12" s="147" t="s">
        <v>108</v>
      </c>
      <c r="C12" s="134">
        <v>11</v>
      </c>
      <c r="D12" s="135">
        <f>COUNTA(G27:G91)+D11+1</f>
        <v>226</v>
      </c>
      <c r="E12" s="218">
        <f>COUNTA(G27:G91)+1</f>
        <v>58</v>
      </c>
      <c r="F12" s="219">
        <f>MIN(G27:G92)</f>
        <v>41.667999999999999</v>
      </c>
      <c r="G12" s="151">
        <f>AVERAGE(G27:G892)</f>
        <v>41.909789473684199</v>
      </c>
      <c r="H12" s="139">
        <f t="shared" si="0"/>
        <v>0.24178947368420012</v>
      </c>
      <c r="I12" s="140">
        <v>0.11471064814814814</v>
      </c>
      <c r="J12" s="141">
        <f t="shared" si="2"/>
        <v>2.9236111111111102E-2</v>
      </c>
      <c r="K12" s="142">
        <f t="shared" ref="K12:K13" si="3">J12+K10</f>
        <v>6.7962962962962947E-2</v>
      </c>
      <c r="L12" s="143">
        <v>137.05799999999999</v>
      </c>
      <c r="M12" s="144">
        <v>91.048000000000002</v>
      </c>
      <c r="N12" s="145"/>
      <c r="O12" s="146"/>
      <c r="P12" s="4"/>
    </row>
    <row r="13" spans="1:16" ht="30" customHeight="1" x14ac:dyDescent="0.3">
      <c r="A13" s="132">
        <v>6</v>
      </c>
      <c r="B13" s="147" t="s">
        <v>57</v>
      </c>
      <c r="C13" s="134">
        <v>33</v>
      </c>
      <c r="D13" s="135">
        <f>COUNTA(H27:H91)+D12+1</f>
        <v>267</v>
      </c>
      <c r="E13" s="218">
        <f>COUNTA(H27:H91)+1</f>
        <v>41</v>
      </c>
      <c r="F13" s="153">
        <f>MIN(H27:H92)</f>
        <v>41.47</v>
      </c>
      <c r="G13" s="138">
        <f>AVERAGE(H27:H92)</f>
        <v>42.83135</v>
      </c>
      <c r="H13" s="139">
        <f t="shared" si="0"/>
        <v>1.3613500000000016</v>
      </c>
      <c r="I13" s="140">
        <v>0.1362962962962963</v>
      </c>
      <c r="J13" s="141">
        <f t="shared" si="2"/>
        <v>2.1585648148148159E-2</v>
      </c>
      <c r="K13" s="142">
        <f t="shared" si="3"/>
        <v>6.8333333333333357E-2</v>
      </c>
      <c r="L13" s="143">
        <v>152.178</v>
      </c>
      <c r="M13" s="144">
        <v>91.542000000000002</v>
      </c>
      <c r="N13" s="145"/>
      <c r="O13" s="146"/>
      <c r="P13" s="4"/>
    </row>
    <row r="14" spans="1:16" ht="30" customHeight="1" x14ac:dyDescent="0.3">
      <c r="A14" s="132">
        <v>7</v>
      </c>
      <c r="B14" s="147" t="s">
        <v>57</v>
      </c>
      <c r="C14" s="134">
        <v>11</v>
      </c>
      <c r="D14" s="135">
        <f>COUNTA(I27:I91)+D13+1</f>
        <v>282</v>
      </c>
      <c r="E14" s="218">
        <f>COUNTA(I27:I91)+1</f>
        <v>15</v>
      </c>
      <c r="F14" s="149">
        <f>MIN(I27:I92)</f>
        <v>54.231000000000002</v>
      </c>
      <c r="G14" s="138">
        <f>AVERAGE(I27:I92)</f>
        <v>55.700357142857136</v>
      </c>
      <c r="H14" s="139">
        <f t="shared" si="0"/>
        <v>1.4693571428571346</v>
      </c>
      <c r="I14" s="140">
        <v>0.14710648148148148</v>
      </c>
      <c r="J14" s="141">
        <f t="shared" si="2"/>
        <v>1.0810185185185173E-2</v>
      </c>
      <c r="K14" s="142">
        <f t="shared" ref="K14:K17" si="4">J14+K13</f>
        <v>7.914351851851853E-2</v>
      </c>
      <c r="L14" s="143">
        <v>153.239</v>
      </c>
      <c r="M14" s="144">
        <v>91.628</v>
      </c>
      <c r="N14" s="145"/>
      <c r="O14" s="146"/>
      <c r="P14" s="4"/>
    </row>
    <row r="15" spans="1:16" ht="30" customHeight="1" x14ac:dyDescent="0.3">
      <c r="A15" s="154">
        <v>8</v>
      </c>
      <c r="B15" s="147" t="s">
        <v>57</v>
      </c>
      <c r="C15" s="134">
        <v>3</v>
      </c>
      <c r="D15" s="135">
        <f>COUNTA(J27:J92)+D14+1</f>
        <v>297</v>
      </c>
      <c r="E15" s="220">
        <f>COUNTA(J27:J92)+1</f>
        <v>15</v>
      </c>
      <c r="F15" s="219">
        <f>MIN(J27:J92)</f>
        <v>55.192999999999998</v>
      </c>
      <c r="G15" s="151">
        <f>AVERAGE(J27:J92)</f>
        <v>55.92914285714285</v>
      </c>
      <c r="H15" s="139">
        <f t="shared" si="0"/>
        <v>0.73614285714285188</v>
      </c>
      <c r="I15" s="156">
        <v>0.15791666666666668</v>
      </c>
      <c r="J15" s="157">
        <f t="shared" si="2"/>
        <v>1.08101851851852E-2</v>
      </c>
      <c r="K15" s="142">
        <f t="shared" si="4"/>
        <v>8.995370370370373E-2</v>
      </c>
      <c r="L15" s="158">
        <v>151.43600000000001</v>
      </c>
      <c r="M15" s="161">
        <v>91.066000000000003</v>
      </c>
      <c r="N15" s="160"/>
      <c r="O15" s="146"/>
      <c r="P15" s="4"/>
    </row>
    <row r="16" spans="1:16" ht="30" customHeight="1" x14ac:dyDescent="0.3">
      <c r="A16" s="154">
        <v>9</v>
      </c>
      <c r="B16" s="147" t="s">
        <v>57</v>
      </c>
      <c r="C16" s="134">
        <v>21</v>
      </c>
      <c r="D16" s="135">
        <f>COUNTA(K27:K91)+D15+1</f>
        <v>313</v>
      </c>
      <c r="E16" s="220">
        <f>COUNTA(K27:K91)+1</f>
        <v>16</v>
      </c>
      <c r="F16" s="221">
        <f>MIN(K27:K92)</f>
        <v>48.323999999999998</v>
      </c>
      <c r="G16" s="138">
        <f>AVERAGE(K27:K92)</f>
        <v>52.815933333333334</v>
      </c>
      <c r="H16" s="139">
        <f t="shared" si="0"/>
        <v>4.4919333333333356</v>
      </c>
      <c r="I16" s="156">
        <v>0.16875000000000001</v>
      </c>
      <c r="J16" s="157">
        <f t="shared" si="2"/>
        <v>1.0833333333333334E-2</v>
      </c>
      <c r="K16" s="142">
        <f t="shared" si="4"/>
        <v>0.10078703703703706</v>
      </c>
      <c r="L16" s="158">
        <v>143.209</v>
      </c>
      <c r="M16" s="161">
        <v>91.400999999999996</v>
      </c>
      <c r="N16" s="160"/>
      <c r="O16" s="146"/>
      <c r="P16" s="4"/>
    </row>
    <row r="17" spans="1:16" ht="30" customHeight="1" x14ac:dyDescent="0.3">
      <c r="A17" s="154">
        <v>10</v>
      </c>
      <c r="B17" s="133" t="s">
        <v>57</v>
      </c>
      <c r="C17" s="134">
        <v>3</v>
      </c>
      <c r="D17" s="135">
        <f>COUNTA(L27:L91)+D16+1</f>
        <v>355</v>
      </c>
      <c r="E17" s="220">
        <f>COUNTA(L27:L91)+1</f>
        <v>42</v>
      </c>
      <c r="F17" s="164">
        <f>MIN(L27:L92)</f>
        <v>41.347999999999999</v>
      </c>
      <c r="G17" s="151">
        <f>AVERAGE(L27:L92)</f>
        <v>42.521804878048776</v>
      </c>
      <c r="H17" s="139">
        <f t="shared" si="0"/>
        <v>1.1738048780487773</v>
      </c>
      <c r="I17" s="156">
        <v>0.19050925925925927</v>
      </c>
      <c r="J17" s="157">
        <f t="shared" si="2"/>
        <v>2.1759259259259256E-2</v>
      </c>
      <c r="K17" s="142">
        <f t="shared" si="4"/>
        <v>0.12254629629629632</v>
      </c>
      <c r="L17" s="158">
        <v>137.053</v>
      </c>
      <c r="M17" s="161">
        <v>91.387</v>
      </c>
      <c r="N17" s="160"/>
      <c r="O17" s="146"/>
      <c r="P17" s="4"/>
    </row>
    <row r="18" spans="1:16" ht="30" customHeight="1" x14ac:dyDescent="0.3">
      <c r="A18" s="154">
        <v>11</v>
      </c>
      <c r="B18" s="133" t="s">
        <v>108</v>
      </c>
      <c r="C18" s="134">
        <v>2</v>
      </c>
      <c r="D18" s="135">
        <f>COUNTA(M27:M91)+D17+1</f>
        <v>414</v>
      </c>
      <c r="E18" s="220">
        <f>COUNTA(M27:M91)+1</f>
        <v>59</v>
      </c>
      <c r="F18" s="221">
        <f>MIN(M27:M92)</f>
        <v>41.481000000000002</v>
      </c>
      <c r="G18" s="138">
        <f>AVERAGE(M27:M92)</f>
        <v>41.882879310344848</v>
      </c>
      <c r="H18" s="139">
        <f t="shared" si="0"/>
        <v>0.40187931034484592</v>
      </c>
      <c r="I18" s="156">
        <v>0.22021990740740741</v>
      </c>
      <c r="J18" s="157">
        <f t="shared" si="2"/>
        <v>2.9710648148148139E-2</v>
      </c>
      <c r="K18" s="142">
        <f>J18+K12</f>
        <v>9.7673611111111086E-2</v>
      </c>
      <c r="L18" s="158">
        <v>136.898</v>
      </c>
      <c r="M18" s="162">
        <v>90.91</v>
      </c>
      <c r="N18" s="160"/>
      <c r="O18" s="146"/>
      <c r="P18" s="4"/>
    </row>
    <row r="19" spans="1:16" ht="30" customHeight="1" x14ac:dyDescent="0.3">
      <c r="A19" s="154">
        <v>12</v>
      </c>
      <c r="B19" s="133" t="s">
        <v>108</v>
      </c>
      <c r="C19" s="134">
        <v>10</v>
      </c>
      <c r="D19" s="135">
        <f>COUNTA(N27:N91)+D18+1</f>
        <v>438</v>
      </c>
      <c r="E19" s="220">
        <f>COUNTA(N27:N91)+1</f>
        <v>24</v>
      </c>
      <c r="F19" s="219">
        <f>MIN(N27:N92)</f>
        <v>41.758000000000003</v>
      </c>
      <c r="G19" s="151">
        <f>AVERAGE(N27:N92)</f>
        <v>42.048434782608695</v>
      </c>
      <c r="H19" s="139">
        <f t="shared" si="0"/>
        <v>0.29043478260869193</v>
      </c>
      <c r="I19" s="156">
        <v>0.23298611111111112</v>
      </c>
      <c r="J19" s="157">
        <f t="shared" si="2"/>
        <v>1.276620370370371E-2</v>
      </c>
      <c r="K19" s="222">
        <f>J19+K18</f>
        <v>0.1104398148148148</v>
      </c>
      <c r="L19" s="158">
        <v>137.29499999999999</v>
      </c>
      <c r="M19" s="161">
        <v>91.501999999999995</v>
      </c>
      <c r="N19" s="160"/>
      <c r="O19" s="146"/>
      <c r="P19" s="4"/>
    </row>
    <row r="20" spans="1:16" ht="30" customHeight="1" x14ac:dyDescent="0.3">
      <c r="A20" s="154">
        <v>13</v>
      </c>
      <c r="B20" s="133" t="s">
        <v>57</v>
      </c>
      <c r="C20" s="163">
        <v>11</v>
      </c>
      <c r="D20" s="135">
        <f>COUNTA(O27:O91)+D19+1</f>
        <v>496</v>
      </c>
      <c r="E20" s="220">
        <f>COUNTA(O27:O91)+1</f>
        <v>58</v>
      </c>
      <c r="F20" s="221">
        <f>MIN(O27:O92)</f>
        <v>41.536999999999999</v>
      </c>
      <c r="G20" s="138">
        <f>AVERAGE(O27:O92)</f>
        <v>42.022508771929822</v>
      </c>
      <c r="H20" s="139">
        <f t="shared" si="0"/>
        <v>0.48550877192982256</v>
      </c>
      <c r="I20" s="156">
        <v>0.26231481481481483</v>
      </c>
      <c r="J20" s="157">
        <f t="shared" si="2"/>
        <v>2.9328703703703718E-2</v>
      </c>
      <c r="K20" s="165">
        <f>J20+K17</f>
        <v>0.15187500000000004</v>
      </c>
      <c r="L20" s="158">
        <v>137.863</v>
      </c>
      <c r="M20" s="161">
        <v>91.335999999999999</v>
      </c>
      <c r="N20" s="160"/>
      <c r="O20" s="146"/>
      <c r="P20" s="4"/>
    </row>
    <row r="21" spans="1:16" ht="30" customHeight="1" x14ac:dyDescent="0.3">
      <c r="A21" s="166" t="s">
        <v>101</v>
      </c>
      <c r="B21" s="167" t="s">
        <v>108</v>
      </c>
      <c r="C21" s="168">
        <v>3</v>
      </c>
      <c r="D21" s="169">
        <f>COUNTA(P27:P91)+D20+1</f>
        <v>557</v>
      </c>
      <c r="E21" s="223">
        <f>COUNTA(P27:P91)+1</f>
        <v>61</v>
      </c>
      <c r="F21" s="150">
        <f>MIN(P27:P92)</f>
        <v>41.372999999999998</v>
      </c>
      <c r="G21" s="224">
        <f>AVERAGE(P27:P92)</f>
        <v>41.899333333333331</v>
      </c>
      <c r="H21" s="173">
        <f t="shared" si="0"/>
        <v>0.52633333333333354</v>
      </c>
      <c r="I21" s="174" t="str">
        <f>'Загальні результати'!H6</f>
        <v>7:00:37</v>
      </c>
      <c r="J21" s="175">
        <f t="shared" si="2"/>
        <v>2.9780092592592566E-2</v>
      </c>
      <c r="K21" s="176">
        <f>J21+K19</f>
        <v>0.14021990740740736</v>
      </c>
      <c r="L21" s="177"/>
      <c r="M21" s="178"/>
      <c r="N21" s="179"/>
      <c r="O21" s="146"/>
      <c r="P21" s="4"/>
    </row>
    <row r="22" spans="1:16" ht="30" customHeight="1" x14ac:dyDescent="0.3">
      <c r="A22" s="180"/>
      <c r="B22" s="193"/>
      <c r="C22" s="180"/>
      <c r="D22" s="180"/>
      <c r="E22" s="180"/>
      <c r="F22" s="153">
        <f>AVERAGE(F8,F11,F13:F17,F20)</f>
        <v>45.638375000000003</v>
      </c>
      <c r="G22" s="182">
        <f>AVERAGE(C27:C91,F27:F91,H27:L91,O27:O91)</f>
        <v>44.175186813186819</v>
      </c>
      <c r="H22" s="183">
        <f>AVERAGE(H8,H11,H13:H17,H20)</f>
        <v>1.308019954994192</v>
      </c>
      <c r="I22" s="184" t="s">
        <v>57</v>
      </c>
      <c r="J22" s="180"/>
      <c r="K22" s="185" t="s">
        <v>103</v>
      </c>
      <c r="L22" s="186">
        <f>AVERAGE(L8:L20)</f>
        <v>141.37269230769232</v>
      </c>
      <c r="M22" s="225">
        <f>AVERAGE(M8:M20)-90</f>
        <v>1.1694615384615332</v>
      </c>
      <c r="N22" s="181" t="s">
        <v>104</v>
      </c>
      <c r="O22" s="4"/>
      <c r="P22" s="4"/>
    </row>
    <row r="23" spans="1:16" ht="27.75" customHeight="1" x14ac:dyDescent="0.3">
      <c r="A23" s="188"/>
      <c r="B23" s="188"/>
      <c r="C23" s="188"/>
      <c r="D23" s="190"/>
      <c r="E23" s="190"/>
      <c r="F23" s="191">
        <f>AVERAGE(F9,F10,F12,F18,F19,F21)</f>
        <v>41.632333333333335</v>
      </c>
      <c r="G23" s="172">
        <f>AVERAGE(D35:E91,D27:E33,D34,G27:G91,M27:N92,P27:P91)</f>
        <v>41.9371962962963</v>
      </c>
      <c r="H23" s="173">
        <f>AVERAGE(H9,H10,H12,H18,H19,H21)</f>
        <v>0.34904997654268044</v>
      </c>
      <c r="I23" s="192" t="s">
        <v>109</v>
      </c>
      <c r="J23" s="190" t="s">
        <v>66</v>
      </c>
      <c r="K23" s="190"/>
      <c r="L23" s="193"/>
      <c r="M23" s="193"/>
      <c r="N23" s="2"/>
      <c r="O23" s="2"/>
      <c r="P23" s="2"/>
    </row>
    <row r="24" spans="1:16" ht="30" customHeight="1" x14ac:dyDescent="0.3">
      <c r="A24" s="188"/>
      <c r="B24" s="188"/>
      <c r="C24" s="188"/>
      <c r="D24" s="190"/>
      <c r="E24" s="190"/>
      <c r="F24" s="194">
        <f>AVERAGE(F8:F21)</f>
        <v>43.921500000000002</v>
      </c>
      <c r="G24" s="195">
        <f>AVERAGE(C35:P99,C27:P33,F34:P34,C34:D34)</f>
        <v>43.062373848987114</v>
      </c>
      <c r="H24" s="196">
        <f>AVERAGE(H8:H21)</f>
        <v>0.8970328213721156</v>
      </c>
      <c r="I24" s="190"/>
      <c r="J24" s="190"/>
      <c r="K24" s="190"/>
      <c r="L24" s="188"/>
      <c r="M24" s="188"/>
      <c r="N24" s="2"/>
      <c r="O24" s="2"/>
      <c r="P24" s="2"/>
    </row>
    <row r="25" spans="1:16" ht="15.75" customHeight="1" x14ac:dyDescent="0.3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2"/>
      <c r="N25" s="2"/>
      <c r="O25" s="2"/>
      <c r="P25" s="2"/>
    </row>
    <row r="26" spans="1:16" ht="15.75" customHeight="1" x14ac:dyDescent="0.3">
      <c r="A26" s="2"/>
      <c r="B26" s="2"/>
      <c r="C26" s="197" t="str">
        <f>B8</f>
        <v>Наум</v>
      </c>
      <c r="D26" s="197" t="str">
        <f>B9</f>
        <v>Бахмацький Олег</v>
      </c>
      <c r="E26" s="197" t="str">
        <f>B10</f>
        <v>Бахмацький Олег</v>
      </c>
      <c r="F26" s="197" t="str">
        <f>B11</f>
        <v>Наум</v>
      </c>
      <c r="G26" s="197" t="str">
        <f>B12</f>
        <v>Бахмацький Олег</v>
      </c>
      <c r="H26" s="197" t="str">
        <f>B13</f>
        <v>Наум</v>
      </c>
      <c r="I26" s="197" t="str">
        <f>B14</f>
        <v>Наум</v>
      </c>
      <c r="J26" s="197" t="str">
        <f>B15</f>
        <v>Наум</v>
      </c>
      <c r="K26" s="197" t="str">
        <f>B16</f>
        <v>Наум</v>
      </c>
      <c r="L26" s="197" t="str">
        <f>B17</f>
        <v>Наум</v>
      </c>
      <c r="M26" s="197" t="str">
        <f>B18</f>
        <v>Бахмацький Олег</v>
      </c>
      <c r="N26" s="197" t="str">
        <f>B19</f>
        <v>Бахмацький Олег</v>
      </c>
      <c r="O26" s="197" t="str">
        <f>B20</f>
        <v>Наум</v>
      </c>
      <c r="P26" s="197" t="str">
        <f>B21</f>
        <v>Бахмацький Олег</v>
      </c>
    </row>
    <row r="27" spans="1:16" ht="15.75" customHeight="1" x14ac:dyDescent="0.3">
      <c r="A27" s="2"/>
      <c r="B27" s="2">
        <v>1</v>
      </c>
      <c r="C27" s="198">
        <v>43.19</v>
      </c>
      <c r="D27" s="199">
        <v>43.267000000000003</v>
      </c>
      <c r="E27" s="199">
        <v>43.773000000000003</v>
      </c>
      <c r="F27" s="199">
        <v>43.133000000000003</v>
      </c>
      <c r="G27" s="199">
        <v>43.719000000000001</v>
      </c>
      <c r="H27" s="199">
        <v>42.225999999999999</v>
      </c>
      <c r="I27" s="199">
        <v>55.406999999999996</v>
      </c>
      <c r="J27" s="199">
        <v>58.122999999999998</v>
      </c>
      <c r="K27" s="199">
        <v>55.511000000000003</v>
      </c>
      <c r="L27" s="199">
        <v>47.978000000000002</v>
      </c>
      <c r="M27" s="199">
        <v>43.573</v>
      </c>
      <c r="N27" s="199">
        <v>42.850999999999999</v>
      </c>
      <c r="O27" s="199">
        <v>43.853000000000002</v>
      </c>
      <c r="P27" s="200">
        <v>43.956000000000003</v>
      </c>
    </row>
    <row r="28" spans="1:16" ht="15.75" customHeight="1" x14ac:dyDescent="0.3">
      <c r="A28" s="2"/>
      <c r="B28" s="2">
        <v>2</v>
      </c>
      <c r="C28" s="201">
        <v>42.871000000000002</v>
      </c>
      <c r="D28" s="202">
        <v>42.627000000000002</v>
      </c>
      <c r="E28" s="202">
        <v>42.796999999999997</v>
      </c>
      <c r="F28" s="202">
        <v>42.18</v>
      </c>
      <c r="G28" s="202">
        <v>42.234999999999999</v>
      </c>
      <c r="H28" s="202">
        <v>41.944000000000003</v>
      </c>
      <c r="I28" s="202">
        <v>55.143999999999998</v>
      </c>
      <c r="J28" s="202">
        <v>56.427</v>
      </c>
      <c r="K28" s="202">
        <v>54.795999999999999</v>
      </c>
      <c r="L28" s="202">
        <v>46.469000000000001</v>
      </c>
      <c r="M28" s="203">
        <v>42.960999999999999</v>
      </c>
      <c r="N28" s="203">
        <v>42.13</v>
      </c>
      <c r="O28" s="202">
        <v>42.286000000000001</v>
      </c>
      <c r="P28" s="204">
        <v>43.534999999999997</v>
      </c>
    </row>
    <row r="29" spans="1:16" ht="15.75" customHeight="1" x14ac:dyDescent="0.3">
      <c r="A29" s="2"/>
      <c r="B29" s="2">
        <v>3</v>
      </c>
      <c r="C29" s="201">
        <v>41.965000000000003</v>
      </c>
      <c r="D29" s="202">
        <v>42.619</v>
      </c>
      <c r="E29" s="202">
        <v>41.926000000000002</v>
      </c>
      <c r="F29" s="202">
        <v>42.093000000000004</v>
      </c>
      <c r="G29" s="202">
        <v>42.076000000000001</v>
      </c>
      <c r="H29" s="202">
        <v>41.728000000000002</v>
      </c>
      <c r="I29" s="202">
        <v>55.875</v>
      </c>
      <c r="J29" s="202">
        <v>56.83</v>
      </c>
      <c r="K29" s="202">
        <v>55.168999999999997</v>
      </c>
      <c r="L29" s="202">
        <v>44.832999999999998</v>
      </c>
      <c r="M29" s="203">
        <v>41.987000000000002</v>
      </c>
      <c r="N29" s="203">
        <v>42.033999999999999</v>
      </c>
      <c r="O29" s="202">
        <v>41.884</v>
      </c>
      <c r="P29" s="204">
        <v>43.180999999999997</v>
      </c>
    </row>
    <row r="30" spans="1:16" ht="15.75" customHeight="1" x14ac:dyDescent="0.3">
      <c r="A30" s="2"/>
      <c r="B30" s="2">
        <v>4</v>
      </c>
      <c r="C30" s="201">
        <v>41.750999999999998</v>
      </c>
      <c r="D30" s="202">
        <v>42.581000000000003</v>
      </c>
      <c r="E30" s="202">
        <v>41.84</v>
      </c>
      <c r="F30" s="202">
        <v>41.951000000000001</v>
      </c>
      <c r="G30" s="202">
        <v>41.823999999999998</v>
      </c>
      <c r="H30" s="202">
        <v>41.709000000000003</v>
      </c>
      <c r="I30" s="202">
        <v>56.579000000000001</v>
      </c>
      <c r="J30" s="202">
        <v>55.798000000000002</v>
      </c>
      <c r="K30" s="202">
        <v>55.731999999999999</v>
      </c>
      <c r="L30" s="202">
        <v>45.923999999999999</v>
      </c>
      <c r="M30" s="203">
        <v>41.954000000000001</v>
      </c>
      <c r="N30" s="203">
        <v>42.139000000000003</v>
      </c>
      <c r="O30" s="202">
        <v>41.935000000000002</v>
      </c>
      <c r="P30" s="204">
        <v>43.6</v>
      </c>
    </row>
    <row r="31" spans="1:16" ht="15.75" customHeight="1" x14ac:dyDescent="0.3">
      <c r="A31" s="2"/>
      <c r="B31" s="2">
        <v>5</v>
      </c>
      <c r="C31" s="201">
        <v>41.868000000000002</v>
      </c>
      <c r="D31" s="202">
        <v>42.174999999999997</v>
      </c>
      <c r="E31" s="202">
        <v>41.79</v>
      </c>
      <c r="F31" s="202">
        <v>42.134999999999998</v>
      </c>
      <c r="G31" s="202">
        <v>42.026000000000003</v>
      </c>
      <c r="H31" s="202">
        <v>41.723999999999997</v>
      </c>
      <c r="I31" s="202">
        <v>56.722999999999999</v>
      </c>
      <c r="J31" s="202">
        <v>55.661999999999999</v>
      </c>
      <c r="K31" s="202">
        <v>54.09</v>
      </c>
      <c r="L31" s="202">
        <v>44.579000000000001</v>
      </c>
      <c r="M31" s="202">
        <v>43.247999999999998</v>
      </c>
      <c r="N31" s="202">
        <v>41.997999999999998</v>
      </c>
      <c r="O31" s="202">
        <v>41.902000000000001</v>
      </c>
      <c r="P31" s="204">
        <v>42.137999999999998</v>
      </c>
    </row>
    <row r="32" spans="1:16" ht="15.75" customHeight="1" x14ac:dyDescent="0.3">
      <c r="A32" s="2"/>
      <c r="B32" s="2">
        <v>6</v>
      </c>
      <c r="C32" s="201">
        <v>41.892000000000003</v>
      </c>
      <c r="D32" s="202">
        <v>42.293999999999997</v>
      </c>
      <c r="E32" s="202">
        <v>41.808999999999997</v>
      </c>
      <c r="F32" s="202">
        <v>41.710999999999999</v>
      </c>
      <c r="G32" s="202">
        <v>41.792999999999999</v>
      </c>
      <c r="H32" s="202">
        <v>41.54</v>
      </c>
      <c r="I32" s="202">
        <v>55.624000000000002</v>
      </c>
      <c r="J32" s="202">
        <v>55.322000000000003</v>
      </c>
      <c r="K32" s="202">
        <v>54.506</v>
      </c>
      <c r="L32" s="202">
        <v>43.137</v>
      </c>
      <c r="M32" s="202">
        <v>42.018000000000001</v>
      </c>
      <c r="N32" s="202">
        <v>42.067</v>
      </c>
      <c r="O32" s="202">
        <v>41.536999999999999</v>
      </c>
      <c r="P32" s="206">
        <v>41.875</v>
      </c>
    </row>
    <row r="33" spans="1:16" ht="15.75" customHeight="1" x14ac:dyDescent="0.3">
      <c r="A33" s="2"/>
      <c r="B33" s="2">
        <v>7</v>
      </c>
      <c r="C33" s="201">
        <v>41.719000000000001</v>
      </c>
      <c r="D33" s="202">
        <v>42.326999999999998</v>
      </c>
      <c r="E33" s="202">
        <v>41.66</v>
      </c>
      <c r="F33" s="202">
        <v>41.935000000000002</v>
      </c>
      <c r="G33" s="202">
        <v>41.832999999999998</v>
      </c>
      <c r="H33" s="202">
        <v>41.59</v>
      </c>
      <c r="I33" s="202">
        <v>55.753999999999998</v>
      </c>
      <c r="J33" s="202">
        <v>55.536999999999999</v>
      </c>
      <c r="K33" s="202">
        <v>53.430999999999997</v>
      </c>
      <c r="L33" s="202">
        <v>43.508000000000003</v>
      </c>
      <c r="M33" s="202">
        <v>41.624000000000002</v>
      </c>
      <c r="N33" s="202">
        <v>42.030999999999999</v>
      </c>
      <c r="O33" s="202">
        <v>42.027999999999999</v>
      </c>
      <c r="P33" s="204">
        <v>42.036999999999999</v>
      </c>
    </row>
    <row r="34" spans="1:16" ht="15.75" customHeight="1" x14ac:dyDescent="0.3">
      <c r="A34" s="2"/>
      <c r="B34" s="2">
        <v>8</v>
      </c>
      <c r="C34" s="201">
        <v>41.646999999999998</v>
      </c>
      <c r="D34" s="202">
        <v>42.139000000000003</v>
      </c>
      <c r="E34" s="226">
        <v>48.252000000000002</v>
      </c>
      <c r="F34" s="202">
        <v>41.811999999999998</v>
      </c>
      <c r="G34" s="202">
        <v>42.231999999999999</v>
      </c>
      <c r="H34" s="202">
        <v>41.597000000000001</v>
      </c>
      <c r="I34" s="202">
        <v>55.97</v>
      </c>
      <c r="J34" s="202">
        <v>55.908000000000001</v>
      </c>
      <c r="K34" s="202">
        <v>55.335999999999999</v>
      </c>
      <c r="L34" s="202">
        <v>42.966000000000001</v>
      </c>
      <c r="M34" s="202">
        <v>41.716999999999999</v>
      </c>
      <c r="N34" s="202">
        <v>41.960999999999999</v>
      </c>
      <c r="O34" s="202">
        <v>41.722000000000001</v>
      </c>
      <c r="P34" s="204">
        <v>41.783000000000001</v>
      </c>
    </row>
    <row r="35" spans="1:16" ht="15.75" customHeight="1" x14ac:dyDescent="0.3">
      <c r="A35" s="2"/>
      <c r="B35" s="2">
        <v>9</v>
      </c>
      <c r="C35" s="201">
        <v>41.798999999999999</v>
      </c>
      <c r="D35" s="202">
        <v>42.508000000000003</v>
      </c>
      <c r="E35" s="202">
        <v>42.347999999999999</v>
      </c>
      <c r="F35" s="202">
        <v>41.795000000000002</v>
      </c>
      <c r="G35" s="202">
        <v>41.838999999999999</v>
      </c>
      <c r="H35" s="202">
        <v>41.646999999999998</v>
      </c>
      <c r="I35" s="202">
        <v>55.323</v>
      </c>
      <c r="J35" s="202">
        <v>55.567999999999998</v>
      </c>
      <c r="K35" s="202">
        <v>51.976999999999997</v>
      </c>
      <c r="L35" s="202">
        <v>42.527000000000001</v>
      </c>
      <c r="M35" s="202">
        <v>41.564</v>
      </c>
      <c r="N35" s="202">
        <v>41.954999999999998</v>
      </c>
      <c r="O35" s="202">
        <v>41.914000000000001</v>
      </c>
      <c r="P35" s="204">
        <v>41.798000000000002</v>
      </c>
    </row>
    <row r="36" spans="1:16" ht="15.75" customHeight="1" x14ac:dyDescent="0.3">
      <c r="A36" s="2"/>
      <c r="B36" s="2">
        <v>10</v>
      </c>
      <c r="C36" s="201">
        <v>41.93</v>
      </c>
      <c r="D36" s="202">
        <v>42.198999999999998</v>
      </c>
      <c r="E36" s="202">
        <v>41.761000000000003</v>
      </c>
      <c r="F36" s="202">
        <v>41.764000000000003</v>
      </c>
      <c r="G36" s="202">
        <v>41.902000000000001</v>
      </c>
      <c r="H36" s="202">
        <v>41.603000000000002</v>
      </c>
      <c r="I36" s="202">
        <v>56.134</v>
      </c>
      <c r="J36" s="202">
        <v>55.917999999999999</v>
      </c>
      <c r="K36" s="202">
        <v>53.261000000000003</v>
      </c>
      <c r="L36" s="202">
        <v>42.744</v>
      </c>
      <c r="M36" s="202">
        <v>41.691000000000003</v>
      </c>
      <c r="N36" s="202">
        <v>42.085000000000001</v>
      </c>
      <c r="O36" s="202">
        <v>41.969000000000001</v>
      </c>
      <c r="P36" s="204">
        <v>41.673000000000002</v>
      </c>
    </row>
    <row r="37" spans="1:16" ht="15.75" customHeight="1" x14ac:dyDescent="0.3">
      <c r="A37" s="2"/>
      <c r="B37" s="2">
        <v>11</v>
      </c>
      <c r="C37" s="201">
        <v>41.895000000000003</v>
      </c>
      <c r="D37" s="202">
        <v>41.86</v>
      </c>
      <c r="E37" s="202">
        <v>41.654000000000003</v>
      </c>
      <c r="F37" s="202">
        <v>41.624000000000002</v>
      </c>
      <c r="G37" s="202">
        <v>41.768999999999998</v>
      </c>
      <c r="H37" s="202">
        <v>41.731999999999999</v>
      </c>
      <c r="I37" s="202">
        <v>55.683</v>
      </c>
      <c r="J37" s="202">
        <v>55.192999999999998</v>
      </c>
      <c r="K37" s="202">
        <v>51.893000000000001</v>
      </c>
      <c r="L37" s="202">
        <v>42.387</v>
      </c>
      <c r="M37" s="202">
        <v>41.816000000000003</v>
      </c>
      <c r="N37" s="202">
        <v>42.15</v>
      </c>
      <c r="O37" s="202">
        <v>42.029000000000003</v>
      </c>
      <c r="P37" s="204">
        <v>41.856999999999999</v>
      </c>
    </row>
    <row r="38" spans="1:16" ht="15.75" customHeight="1" x14ac:dyDescent="0.3">
      <c r="A38" s="2"/>
      <c r="B38" s="2">
        <v>12</v>
      </c>
      <c r="C38" s="201">
        <v>41.725999999999999</v>
      </c>
      <c r="D38" s="202">
        <v>42.036000000000001</v>
      </c>
      <c r="E38" s="202">
        <v>41.8</v>
      </c>
      <c r="F38" s="202">
        <v>41.5</v>
      </c>
      <c r="G38" s="202">
        <v>41.719000000000001</v>
      </c>
      <c r="H38" s="202">
        <v>41.762999999999998</v>
      </c>
      <c r="I38" s="202">
        <v>55.901000000000003</v>
      </c>
      <c r="J38" s="202">
        <v>55.398000000000003</v>
      </c>
      <c r="K38" s="202">
        <v>50.762999999999998</v>
      </c>
      <c r="L38" s="202">
        <v>42.561999999999998</v>
      </c>
      <c r="M38" s="202">
        <v>41.56</v>
      </c>
      <c r="N38" s="202">
        <v>42.04</v>
      </c>
      <c r="O38" s="202">
        <v>42.154000000000003</v>
      </c>
      <c r="P38" s="204">
        <v>41.51</v>
      </c>
    </row>
    <row r="39" spans="1:16" ht="15.75" customHeight="1" x14ac:dyDescent="0.3">
      <c r="A39" s="2"/>
      <c r="B39" s="2">
        <v>13</v>
      </c>
      <c r="C39" s="201">
        <v>41.868000000000002</v>
      </c>
      <c r="D39" s="202">
        <v>41.948999999999998</v>
      </c>
      <c r="E39" s="202">
        <v>41.655000000000001</v>
      </c>
      <c r="F39" s="202">
        <v>41.651000000000003</v>
      </c>
      <c r="G39" s="202">
        <v>41.798000000000002</v>
      </c>
      <c r="H39" s="202">
        <v>42.695999999999998</v>
      </c>
      <c r="I39" s="202">
        <v>54.231000000000002</v>
      </c>
      <c r="J39" s="202">
        <v>55.697000000000003</v>
      </c>
      <c r="K39" s="202">
        <v>48.542000000000002</v>
      </c>
      <c r="L39" s="202">
        <v>42.274000000000001</v>
      </c>
      <c r="M39" s="202">
        <v>41.481000000000002</v>
      </c>
      <c r="N39" s="202">
        <v>42.042999999999999</v>
      </c>
      <c r="O39" s="202">
        <v>42.421999999999997</v>
      </c>
      <c r="P39" s="204">
        <v>41.761000000000003</v>
      </c>
    </row>
    <row r="40" spans="1:16" ht="15.75" customHeight="1" x14ac:dyDescent="0.3">
      <c r="A40" s="2"/>
      <c r="B40" s="2">
        <v>14</v>
      </c>
      <c r="C40" s="201">
        <v>41.715000000000003</v>
      </c>
      <c r="D40" s="202">
        <v>41.953000000000003</v>
      </c>
      <c r="E40" s="202">
        <v>41.692999999999998</v>
      </c>
      <c r="F40" s="202">
        <v>41.915999999999997</v>
      </c>
      <c r="G40" s="202">
        <v>41.737000000000002</v>
      </c>
      <c r="H40" s="202">
        <v>41.756</v>
      </c>
      <c r="I40" s="202">
        <v>55.457000000000001</v>
      </c>
      <c r="J40" s="202">
        <v>55.627000000000002</v>
      </c>
      <c r="K40" s="202">
        <v>48.908000000000001</v>
      </c>
      <c r="L40" s="202">
        <v>42.198</v>
      </c>
      <c r="M40" s="202">
        <v>41.792000000000002</v>
      </c>
      <c r="N40" s="202">
        <v>41.814999999999998</v>
      </c>
      <c r="O40" s="202">
        <v>42.234999999999999</v>
      </c>
      <c r="P40" s="204">
        <v>41.545999999999999</v>
      </c>
    </row>
    <row r="41" spans="1:16" ht="15.75" customHeight="1" x14ac:dyDescent="0.3">
      <c r="A41" s="2"/>
      <c r="B41" s="2">
        <v>15</v>
      </c>
      <c r="C41" s="201">
        <v>41.767000000000003</v>
      </c>
      <c r="D41" s="202">
        <v>42.048999999999999</v>
      </c>
      <c r="E41" s="202">
        <v>41.691000000000003</v>
      </c>
      <c r="F41" s="202">
        <v>41.747</v>
      </c>
      <c r="G41" s="202">
        <v>41.77</v>
      </c>
      <c r="H41" s="202">
        <v>41.671999999999997</v>
      </c>
      <c r="I41" s="207"/>
      <c r="J41" s="207"/>
      <c r="K41" s="202">
        <v>48.323999999999998</v>
      </c>
      <c r="L41" s="202">
        <v>42.457000000000001</v>
      </c>
      <c r="M41" s="202">
        <v>41.679000000000002</v>
      </c>
      <c r="N41" s="202">
        <v>41.758000000000003</v>
      </c>
      <c r="O41" s="202">
        <v>41.912999999999997</v>
      </c>
      <c r="P41" s="204">
        <v>41.72</v>
      </c>
    </row>
    <row r="42" spans="1:16" ht="15.75" customHeight="1" x14ac:dyDescent="0.3">
      <c r="A42" s="2"/>
      <c r="B42" s="2">
        <v>16</v>
      </c>
      <c r="C42" s="201">
        <v>41.728000000000002</v>
      </c>
      <c r="D42" s="202">
        <v>41.941000000000003</v>
      </c>
      <c r="E42" s="202">
        <v>41.761000000000003</v>
      </c>
      <c r="F42" s="202">
        <v>41.73</v>
      </c>
      <c r="G42" s="202">
        <v>42.08</v>
      </c>
      <c r="H42" s="202">
        <v>41.728999999999999</v>
      </c>
      <c r="I42" s="207"/>
      <c r="J42" s="207"/>
      <c r="K42" s="207"/>
      <c r="L42" s="202">
        <v>42.027999999999999</v>
      </c>
      <c r="M42" s="202">
        <v>41.680999999999997</v>
      </c>
      <c r="N42" s="202">
        <v>41.917000000000002</v>
      </c>
      <c r="O42" s="202">
        <v>42.098999999999997</v>
      </c>
      <c r="P42" s="204">
        <v>41.929000000000002</v>
      </c>
    </row>
    <row r="43" spans="1:16" ht="15.75" customHeight="1" x14ac:dyDescent="0.3">
      <c r="A43" s="2"/>
      <c r="B43" s="2">
        <v>17</v>
      </c>
      <c r="C43" s="201">
        <v>41.628</v>
      </c>
      <c r="D43" s="202">
        <v>42.021999999999998</v>
      </c>
      <c r="E43" s="202">
        <v>41.776000000000003</v>
      </c>
      <c r="F43" s="202">
        <v>41.835000000000001</v>
      </c>
      <c r="G43" s="202">
        <v>42.042000000000002</v>
      </c>
      <c r="H43" s="202">
        <v>41.658000000000001</v>
      </c>
      <c r="I43" s="207"/>
      <c r="J43" s="207"/>
      <c r="K43" s="207"/>
      <c r="L43" s="202">
        <v>41.771000000000001</v>
      </c>
      <c r="M43" s="202">
        <v>41.731000000000002</v>
      </c>
      <c r="N43" s="202">
        <v>41.843000000000004</v>
      </c>
      <c r="O43" s="202">
        <v>42.198</v>
      </c>
      <c r="P43" s="204">
        <v>41.673000000000002</v>
      </c>
    </row>
    <row r="44" spans="1:16" ht="15.75" customHeight="1" x14ac:dyDescent="0.3">
      <c r="A44" s="2"/>
      <c r="B44" s="2">
        <v>18</v>
      </c>
      <c r="C44" s="201">
        <v>41.773000000000003</v>
      </c>
      <c r="D44" s="202">
        <v>41.914999999999999</v>
      </c>
      <c r="E44" s="202">
        <v>41.683</v>
      </c>
      <c r="F44" s="202">
        <v>41.954000000000001</v>
      </c>
      <c r="G44" s="202">
        <v>42.131</v>
      </c>
      <c r="H44" s="202">
        <v>42.08</v>
      </c>
      <c r="I44" s="207"/>
      <c r="J44" s="207"/>
      <c r="K44" s="207"/>
      <c r="L44" s="202">
        <v>41.823999999999998</v>
      </c>
      <c r="M44" s="202">
        <v>41.634</v>
      </c>
      <c r="N44" s="202">
        <v>41.817</v>
      </c>
      <c r="O44" s="202">
        <v>42.140999999999998</v>
      </c>
      <c r="P44" s="204">
        <v>41.695</v>
      </c>
    </row>
    <row r="45" spans="1:16" ht="15.75" customHeight="1" x14ac:dyDescent="0.3">
      <c r="A45" s="2"/>
      <c r="B45" s="2">
        <v>19</v>
      </c>
      <c r="C45" s="201">
        <v>41.822000000000003</v>
      </c>
      <c r="D45" s="202">
        <v>41.972000000000001</v>
      </c>
      <c r="E45" s="202">
        <v>42.204000000000001</v>
      </c>
      <c r="F45" s="202">
        <v>41.677</v>
      </c>
      <c r="G45" s="202">
        <v>41.95</v>
      </c>
      <c r="H45" s="202">
        <v>41.515000000000001</v>
      </c>
      <c r="I45" s="207"/>
      <c r="J45" s="207"/>
      <c r="K45" s="207"/>
      <c r="L45" s="202">
        <v>41.683</v>
      </c>
      <c r="M45" s="202">
        <v>41.784999999999997</v>
      </c>
      <c r="N45" s="202">
        <v>41.905000000000001</v>
      </c>
      <c r="O45" s="202">
        <v>41.945</v>
      </c>
      <c r="P45" s="204">
        <v>41.709000000000003</v>
      </c>
    </row>
    <row r="46" spans="1:16" ht="15.75" customHeight="1" x14ac:dyDescent="0.3">
      <c r="A46" s="2"/>
      <c r="B46" s="2">
        <v>20</v>
      </c>
      <c r="C46" s="201">
        <v>41.911999999999999</v>
      </c>
      <c r="D46" s="207"/>
      <c r="E46" s="202">
        <v>41.793999999999997</v>
      </c>
      <c r="F46" s="202">
        <v>41.844000000000001</v>
      </c>
      <c r="G46" s="202">
        <v>41.884</v>
      </c>
      <c r="H46" s="202">
        <v>41.47</v>
      </c>
      <c r="I46" s="207"/>
      <c r="J46" s="207"/>
      <c r="K46" s="207"/>
      <c r="L46" s="202">
        <v>41.805</v>
      </c>
      <c r="M46" s="202">
        <v>41.755000000000003</v>
      </c>
      <c r="N46" s="202">
        <v>41.838999999999999</v>
      </c>
      <c r="O46" s="202">
        <v>42.018000000000001</v>
      </c>
      <c r="P46" s="204">
        <v>41.670999999999999</v>
      </c>
    </row>
    <row r="47" spans="1:16" ht="15.75" customHeight="1" x14ac:dyDescent="0.3">
      <c r="A47" s="2"/>
      <c r="B47" s="2">
        <v>21</v>
      </c>
      <c r="C47" s="201">
        <v>41.899000000000001</v>
      </c>
      <c r="D47" s="207"/>
      <c r="E47" s="202">
        <v>41.759</v>
      </c>
      <c r="F47" s="202">
        <v>41.465000000000003</v>
      </c>
      <c r="G47" s="202">
        <v>41.828000000000003</v>
      </c>
      <c r="H47" s="202">
        <v>41.820999999999998</v>
      </c>
      <c r="I47" s="207"/>
      <c r="J47" s="207"/>
      <c r="K47" s="207"/>
      <c r="L47" s="202">
        <v>41.593000000000004</v>
      </c>
      <c r="M47" s="202">
        <v>41.841999999999999</v>
      </c>
      <c r="N47" s="202">
        <v>42.636000000000003</v>
      </c>
      <c r="O47" s="202">
        <v>42.061</v>
      </c>
      <c r="P47" s="204">
        <v>41.628999999999998</v>
      </c>
    </row>
    <row r="48" spans="1:16" ht="15.75" customHeight="1" x14ac:dyDescent="0.3">
      <c r="A48" s="2"/>
      <c r="B48" s="2">
        <v>22</v>
      </c>
      <c r="C48" s="201">
        <v>41.777000000000001</v>
      </c>
      <c r="D48" s="207"/>
      <c r="E48" s="202">
        <v>41.768000000000001</v>
      </c>
      <c r="F48" s="202">
        <v>41.640999999999998</v>
      </c>
      <c r="G48" s="202">
        <v>41.777000000000001</v>
      </c>
      <c r="H48" s="202">
        <v>41.728999999999999</v>
      </c>
      <c r="I48" s="207"/>
      <c r="J48" s="207"/>
      <c r="K48" s="207"/>
      <c r="L48" s="202">
        <v>41.668999999999997</v>
      </c>
      <c r="M48" s="202">
        <v>41.607999999999997</v>
      </c>
      <c r="N48" s="202">
        <v>42.048000000000002</v>
      </c>
      <c r="O48" s="202">
        <v>41.808999999999997</v>
      </c>
      <c r="P48" s="204">
        <v>41.500999999999998</v>
      </c>
    </row>
    <row r="49" spans="1:16" ht="15.75" customHeight="1" x14ac:dyDescent="0.3">
      <c r="A49" s="2"/>
      <c r="B49" s="2">
        <v>23</v>
      </c>
      <c r="C49" s="201">
        <v>41.737000000000002</v>
      </c>
      <c r="D49" s="207"/>
      <c r="E49" s="202">
        <v>41.701999999999998</v>
      </c>
      <c r="F49" s="202">
        <v>41.552999999999997</v>
      </c>
      <c r="G49" s="202">
        <v>41.805999999999997</v>
      </c>
      <c r="H49" s="202">
        <v>41.598999999999997</v>
      </c>
      <c r="I49" s="207"/>
      <c r="J49" s="207"/>
      <c r="K49" s="207"/>
      <c r="L49" s="202">
        <v>43.311999999999998</v>
      </c>
      <c r="M49" s="202">
        <v>42.417000000000002</v>
      </c>
      <c r="N49" s="202">
        <v>42.052</v>
      </c>
      <c r="O49" s="202">
        <v>41.753</v>
      </c>
      <c r="P49" s="204">
        <v>41.722999999999999</v>
      </c>
    </row>
    <row r="50" spans="1:16" ht="15.75" customHeight="1" x14ac:dyDescent="0.3">
      <c r="A50" s="2"/>
      <c r="B50" s="2">
        <v>24</v>
      </c>
      <c r="C50" s="201">
        <v>41.831000000000003</v>
      </c>
      <c r="D50" s="207"/>
      <c r="E50" s="202">
        <v>41.804000000000002</v>
      </c>
      <c r="F50" s="202">
        <v>41.779000000000003</v>
      </c>
      <c r="G50" s="202">
        <v>41.667999999999999</v>
      </c>
      <c r="H50" s="202">
        <v>41.97</v>
      </c>
      <c r="I50" s="207"/>
      <c r="J50" s="207"/>
      <c r="K50" s="207"/>
      <c r="L50" s="202">
        <v>42.131999999999998</v>
      </c>
      <c r="M50" s="202">
        <v>41.887999999999998</v>
      </c>
      <c r="N50" s="207"/>
      <c r="O50" s="202">
        <v>41.883000000000003</v>
      </c>
      <c r="P50" s="204">
        <v>41.860999999999997</v>
      </c>
    </row>
    <row r="51" spans="1:16" ht="15.75" customHeight="1" x14ac:dyDescent="0.3">
      <c r="A51" s="2"/>
      <c r="B51" s="2">
        <v>25</v>
      </c>
      <c r="C51" s="201">
        <v>41.661000000000001</v>
      </c>
      <c r="D51" s="207"/>
      <c r="E51" s="202">
        <v>41.686</v>
      </c>
      <c r="F51" s="202">
        <v>41.787999999999997</v>
      </c>
      <c r="G51" s="202">
        <v>41.814999999999998</v>
      </c>
      <c r="H51" s="202">
        <v>41.856000000000002</v>
      </c>
      <c r="I51" s="207"/>
      <c r="J51" s="207"/>
      <c r="K51" s="207"/>
      <c r="L51" s="202">
        <v>41.845999999999997</v>
      </c>
      <c r="M51" s="202">
        <v>41.851999999999997</v>
      </c>
      <c r="N51" s="207"/>
      <c r="O51" s="202">
        <v>42.185000000000002</v>
      </c>
      <c r="P51" s="204">
        <v>41.372999999999998</v>
      </c>
    </row>
    <row r="52" spans="1:16" ht="15.75" customHeight="1" x14ac:dyDescent="0.3">
      <c r="A52" s="2"/>
      <c r="B52" s="2">
        <v>26</v>
      </c>
      <c r="C52" s="201">
        <v>41.639000000000003</v>
      </c>
      <c r="D52" s="207"/>
      <c r="E52" s="202">
        <v>41.899000000000001</v>
      </c>
      <c r="F52" s="202">
        <v>41.676000000000002</v>
      </c>
      <c r="G52" s="202">
        <v>42.064999999999998</v>
      </c>
      <c r="H52" s="202">
        <v>41.648000000000003</v>
      </c>
      <c r="I52" s="207"/>
      <c r="J52" s="207"/>
      <c r="K52" s="207"/>
      <c r="L52" s="202">
        <v>42.058999999999997</v>
      </c>
      <c r="M52" s="202">
        <v>41.67</v>
      </c>
      <c r="N52" s="207"/>
      <c r="O52" s="202">
        <v>41.606999999999999</v>
      </c>
      <c r="P52" s="204">
        <v>41.814999999999998</v>
      </c>
    </row>
    <row r="53" spans="1:16" ht="15.75" customHeight="1" x14ac:dyDescent="0.3">
      <c r="A53" s="2"/>
      <c r="B53" s="2">
        <v>27</v>
      </c>
      <c r="C53" s="201">
        <v>41.835999999999999</v>
      </c>
      <c r="D53" s="207"/>
      <c r="E53" s="202">
        <v>42.182000000000002</v>
      </c>
      <c r="F53" s="202">
        <v>41.695999999999998</v>
      </c>
      <c r="G53" s="202">
        <v>42.066000000000003</v>
      </c>
      <c r="H53" s="202">
        <v>41.822000000000003</v>
      </c>
      <c r="I53" s="207"/>
      <c r="J53" s="207"/>
      <c r="K53" s="207"/>
      <c r="L53" s="202">
        <v>41.347999999999999</v>
      </c>
      <c r="M53" s="202">
        <v>41.591000000000001</v>
      </c>
      <c r="N53" s="207"/>
      <c r="O53" s="202">
        <v>41.86</v>
      </c>
      <c r="P53" s="204">
        <v>41.655999999999999</v>
      </c>
    </row>
    <row r="54" spans="1:16" ht="15.75" customHeight="1" x14ac:dyDescent="0.3">
      <c r="A54" s="2"/>
      <c r="B54" s="2">
        <v>28</v>
      </c>
      <c r="C54" s="201">
        <v>41.726999999999997</v>
      </c>
      <c r="D54" s="207"/>
      <c r="E54" s="202">
        <v>41.688000000000002</v>
      </c>
      <c r="F54" s="202">
        <v>41.642000000000003</v>
      </c>
      <c r="G54" s="202">
        <v>41.887999999999998</v>
      </c>
      <c r="H54" s="202">
        <v>41.789000000000001</v>
      </c>
      <c r="I54" s="207"/>
      <c r="J54" s="207"/>
      <c r="K54" s="207"/>
      <c r="L54" s="202">
        <v>41.497999999999998</v>
      </c>
      <c r="M54" s="202">
        <v>41.709000000000003</v>
      </c>
      <c r="N54" s="207"/>
      <c r="O54" s="202">
        <v>41.802</v>
      </c>
      <c r="P54" s="204">
        <v>41.832999999999998</v>
      </c>
    </row>
    <row r="55" spans="1:16" ht="15.75" customHeight="1" x14ac:dyDescent="0.3">
      <c r="A55" s="2"/>
      <c r="B55" s="2">
        <v>29</v>
      </c>
      <c r="C55" s="201">
        <v>41.539000000000001</v>
      </c>
      <c r="D55" s="207"/>
      <c r="E55" s="202">
        <v>41.747</v>
      </c>
      <c r="F55" s="202">
        <v>41.698999999999998</v>
      </c>
      <c r="G55" s="202">
        <v>41.723999999999997</v>
      </c>
      <c r="H55" s="202">
        <v>42.057000000000002</v>
      </c>
      <c r="I55" s="207"/>
      <c r="J55" s="207"/>
      <c r="K55" s="207"/>
      <c r="L55" s="202">
        <v>41.609000000000002</v>
      </c>
      <c r="M55" s="202">
        <v>41.918999999999997</v>
      </c>
      <c r="N55" s="207"/>
      <c r="O55" s="202">
        <v>42.064999999999998</v>
      </c>
      <c r="P55" s="204">
        <v>41.762</v>
      </c>
    </row>
    <row r="56" spans="1:16" ht="15.75" customHeight="1" x14ac:dyDescent="0.3">
      <c r="A56" s="2"/>
      <c r="B56" s="2">
        <v>30</v>
      </c>
      <c r="C56" s="201">
        <v>41.860999999999997</v>
      </c>
      <c r="D56" s="207"/>
      <c r="E56" s="202">
        <v>41.835999999999999</v>
      </c>
      <c r="F56" s="202">
        <v>41.588000000000001</v>
      </c>
      <c r="G56" s="202">
        <v>41.680999999999997</v>
      </c>
      <c r="H56" s="202">
        <v>42.271999999999998</v>
      </c>
      <c r="I56" s="207"/>
      <c r="J56" s="207"/>
      <c r="K56" s="207"/>
      <c r="L56" s="202">
        <v>41.835999999999999</v>
      </c>
      <c r="M56" s="202">
        <v>42.393000000000001</v>
      </c>
      <c r="N56" s="207"/>
      <c r="O56" s="202">
        <v>41.954000000000001</v>
      </c>
      <c r="P56" s="204">
        <v>41.64</v>
      </c>
    </row>
    <row r="57" spans="1:16" ht="15.75" customHeight="1" x14ac:dyDescent="0.3">
      <c r="A57" s="2"/>
      <c r="B57" s="2">
        <v>31</v>
      </c>
      <c r="C57" s="201">
        <v>41.98</v>
      </c>
      <c r="D57" s="207"/>
      <c r="E57" s="202">
        <v>43.222999999999999</v>
      </c>
      <c r="F57" s="202">
        <v>41.74</v>
      </c>
      <c r="G57" s="202">
        <v>41.741</v>
      </c>
      <c r="H57" s="202">
        <v>41.793999999999997</v>
      </c>
      <c r="I57" s="207"/>
      <c r="J57" s="207"/>
      <c r="K57" s="207"/>
      <c r="L57" s="202">
        <v>41.631</v>
      </c>
      <c r="M57" s="202">
        <v>41.850999999999999</v>
      </c>
      <c r="N57" s="207"/>
      <c r="O57" s="202">
        <v>41.841000000000001</v>
      </c>
      <c r="P57" s="204">
        <v>41.853999999999999</v>
      </c>
    </row>
    <row r="58" spans="1:16" ht="15.75" customHeight="1" x14ac:dyDescent="0.3">
      <c r="A58" s="2"/>
      <c r="B58" s="2">
        <v>32</v>
      </c>
      <c r="C58" s="201">
        <v>41.576000000000001</v>
      </c>
      <c r="D58" s="207"/>
      <c r="E58" s="202">
        <v>41.921999999999997</v>
      </c>
      <c r="F58" s="202">
        <v>41.664000000000001</v>
      </c>
      <c r="G58" s="202">
        <v>41.808</v>
      </c>
      <c r="H58" s="202">
        <v>42.536000000000001</v>
      </c>
      <c r="I58" s="207"/>
      <c r="J58" s="207"/>
      <c r="K58" s="207"/>
      <c r="L58" s="202">
        <v>41.79</v>
      </c>
      <c r="M58" s="202">
        <v>41.706000000000003</v>
      </c>
      <c r="N58" s="207"/>
      <c r="O58" s="202">
        <v>42.155000000000001</v>
      </c>
      <c r="P58" s="204">
        <v>41.822000000000003</v>
      </c>
    </row>
    <row r="59" spans="1:16" ht="15.75" customHeight="1" x14ac:dyDescent="0.3">
      <c r="A59" s="2"/>
      <c r="B59" s="2">
        <v>33</v>
      </c>
      <c r="C59" s="201">
        <v>41.796999999999997</v>
      </c>
      <c r="D59" s="207"/>
      <c r="E59" s="202">
        <v>41.77</v>
      </c>
      <c r="F59" s="202">
        <v>41.912999999999997</v>
      </c>
      <c r="G59" s="202">
        <v>41.863999999999997</v>
      </c>
      <c r="H59" s="202">
        <v>41.848999999999997</v>
      </c>
      <c r="I59" s="207"/>
      <c r="J59" s="207"/>
      <c r="K59" s="207"/>
      <c r="L59" s="202">
        <v>41.531999999999996</v>
      </c>
      <c r="M59" s="202">
        <v>41.683</v>
      </c>
      <c r="N59" s="207"/>
      <c r="O59" s="202">
        <v>42.024999999999999</v>
      </c>
      <c r="P59" s="204">
        <v>41.710999999999999</v>
      </c>
    </row>
    <row r="60" spans="1:16" ht="15.75" customHeight="1" x14ac:dyDescent="0.3">
      <c r="A60" s="2"/>
      <c r="B60" s="2">
        <v>34</v>
      </c>
      <c r="C60" s="201">
        <v>42.154000000000003</v>
      </c>
      <c r="D60" s="207"/>
      <c r="E60" s="202">
        <v>41.691000000000003</v>
      </c>
      <c r="F60" s="202">
        <v>42.682000000000002</v>
      </c>
      <c r="G60" s="202">
        <v>41.673000000000002</v>
      </c>
      <c r="H60" s="202">
        <v>42.106999999999999</v>
      </c>
      <c r="I60" s="207"/>
      <c r="J60" s="207"/>
      <c r="K60" s="207"/>
      <c r="L60" s="202">
        <v>41.904000000000003</v>
      </c>
      <c r="M60" s="202">
        <v>41.813000000000002</v>
      </c>
      <c r="N60" s="207"/>
      <c r="O60" s="202">
        <v>42.2</v>
      </c>
      <c r="P60" s="204">
        <v>41.62</v>
      </c>
    </row>
    <row r="61" spans="1:16" ht="15.75" customHeight="1" x14ac:dyDescent="0.3">
      <c r="A61" s="2"/>
      <c r="B61" s="2">
        <v>35</v>
      </c>
      <c r="C61" s="201">
        <v>41.604999999999997</v>
      </c>
      <c r="D61" s="207"/>
      <c r="E61" s="202">
        <v>41.77</v>
      </c>
      <c r="F61" s="202">
        <v>42.098999999999997</v>
      </c>
      <c r="G61" s="202">
        <v>41.774000000000001</v>
      </c>
      <c r="H61" s="202">
        <v>42.811</v>
      </c>
      <c r="I61" s="207"/>
      <c r="J61" s="207"/>
      <c r="K61" s="207"/>
      <c r="L61" s="202">
        <v>41.758000000000003</v>
      </c>
      <c r="M61" s="202">
        <v>41.895000000000003</v>
      </c>
      <c r="N61" s="207"/>
      <c r="O61" s="202">
        <v>41.975000000000001</v>
      </c>
      <c r="P61" s="204">
        <v>41.695</v>
      </c>
    </row>
    <row r="62" spans="1:16" ht="15.75" customHeight="1" x14ac:dyDescent="0.3">
      <c r="A62" s="2"/>
      <c r="B62" s="2">
        <v>36</v>
      </c>
      <c r="C62" s="208"/>
      <c r="D62" s="207"/>
      <c r="E62" s="202">
        <v>41.938000000000002</v>
      </c>
      <c r="F62" s="202">
        <v>41.962000000000003</v>
      </c>
      <c r="G62" s="202">
        <v>41.8</v>
      </c>
      <c r="H62" s="202">
        <v>43.551000000000002</v>
      </c>
      <c r="I62" s="207"/>
      <c r="J62" s="207"/>
      <c r="K62" s="207"/>
      <c r="L62" s="202">
        <v>41.776000000000003</v>
      </c>
      <c r="M62" s="202">
        <v>42.872999999999998</v>
      </c>
      <c r="N62" s="207"/>
      <c r="O62" s="202">
        <v>42.533000000000001</v>
      </c>
      <c r="P62" s="204">
        <v>41.832000000000001</v>
      </c>
    </row>
    <row r="63" spans="1:16" ht="15.75" customHeight="1" x14ac:dyDescent="0.3">
      <c r="A63" s="2"/>
      <c r="B63" s="2">
        <v>37</v>
      </c>
      <c r="C63" s="208"/>
      <c r="D63" s="207"/>
      <c r="E63" s="202">
        <v>42.122999999999998</v>
      </c>
      <c r="F63" s="202">
        <v>41.475999999999999</v>
      </c>
      <c r="G63" s="202">
        <v>41.808999999999997</v>
      </c>
      <c r="H63" s="202">
        <v>45.21</v>
      </c>
      <c r="I63" s="207"/>
      <c r="J63" s="207"/>
      <c r="K63" s="207"/>
      <c r="L63" s="202">
        <v>41.765999999999998</v>
      </c>
      <c r="M63" s="202">
        <v>42.256</v>
      </c>
      <c r="N63" s="207"/>
      <c r="O63" s="202">
        <v>41.991</v>
      </c>
      <c r="P63" s="204">
        <v>41.798999999999999</v>
      </c>
    </row>
    <row r="64" spans="1:16" ht="15.75" customHeight="1" x14ac:dyDescent="0.3">
      <c r="A64" s="2"/>
      <c r="B64" s="2">
        <v>38</v>
      </c>
      <c r="C64" s="208"/>
      <c r="D64" s="207"/>
      <c r="E64" s="202">
        <v>41.862000000000002</v>
      </c>
      <c r="F64" s="202">
        <v>42.29</v>
      </c>
      <c r="G64" s="202">
        <v>41.85</v>
      </c>
      <c r="H64" s="202">
        <v>50.027000000000001</v>
      </c>
      <c r="I64" s="207"/>
      <c r="J64" s="207"/>
      <c r="K64" s="207"/>
      <c r="L64" s="202">
        <v>41.582999999999998</v>
      </c>
      <c r="M64" s="202">
        <v>41.801000000000002</v>
      </c>
      <c r="N64" s="207"/>
      <c r="O64" s="202">
        <v>41.936999999999998</v>
      </c>
      <c r="P64" s="204">
        <v>41.718000000000004</v>
      </c>
    </row>
    <row r="65" spans="1:16" ht="15.75" customHeight="1" x14ac:dyDescent="0.3">
      <c r="A65" s="2"/>
      <c r="B65" s="2">
        <v>39</v>
      </c>
      <c r="C65" s="208"/>
      <c r="D65" s="207"/>
      <c r="E65" s="202">
        <v>41.904000000000003</v>
      </c>
      <c r="F65" s="202">
        <v>41.610999999999997</v>
      </c>
      <c r="G65" s="202">
        <v>41.860999999999997</v>
      </c>
      <c r="H65" s="202">
        <v>54.390999999999998</v>
      </c>
      <c r="I65" s="207"/>
      <c r="J65" s="207"/>
      <c r="K65" s="207"/>
      <c r="L65" s="202">
        <v>41.615000000000002</v>
      </c>
      <c r="M65" s="202">
        <v>41.704999999999998</v>
      </c>
      <c r="N65" s="207"/>
      <c r="O65" s="202">
        <v>41.899000000000001</v>
      </c>
      <c r="P65" s="204">
        <v>41.777000000000001</v>
      </c>
    </row>
    <row r="66" spans="1:16" ht="15.75" customHeight="1" x14ac:dyDescent="0.3">
      <c r="A66" s="2"/>
      <c r="B66" s="2">
        <v>40</v>
      </c>
      <c r="C66" s="208"/>
      <c r="D66" s="207"/>
      <c r="E66" s="202">
        <v>41.72</v>
      </c>
      <c r="F66" s="202">
        <v>41.749000000000002</v>
      </c>
      <c r="G66" s="202">
        <v>41.841999999999999</v>
      </c>
      <c r="H66" s="202">
        <v>55.036000000000001</v>
      </c>
      <c r="I66" s="207"/>
      <c r="J66" s="207"/>
      <c r="K66" s="207"/>
      <c r="L66" s="202">
        <v>41.783000000000001</v>
      </c>
      <c r="M66" s="202">
        <v>41.713999999999999</v>
      </c>
      <c r="N66" s="207"/>
      <c r="O66" s="202">
        <v>41.601999999999997</v>
      </c>
      <c r="P66" s="204">
        <v>41.582999999999998</v>
      </c>
    </row>
    <row r="67" spans="1:16" ht="15.75" customHeight="1" x14ac:dyDescent="0.3">
      <c r="A67" s="2"/>
      <c r="B67" s="2">
        <v>41</v>
      </c>
      <c r="C67" s="208"/>
      <c r="D67" s="207"/>
      <c r="E67" s="202">
        <v>41.683</v>
      </c>
      <c r="F67" s="202">
        <v>41.945999999999998</v>
      </c>
      <c r="G67" s="202">
        <v>41.936999999999998</v>
      </c>
      <c r="H67" s="207"/>
      <c r="I67" s="207"/>
      <c r="J67" s="207"/>
      <c r="K67" s="207"/>
      <c r="L67" s="202">
        <v>41.7</v>
      </c>
      <c r="M67" s="202">
        <v>41.698999999999998</v>
      </c>
      <c r="N67" s="207"/>
      <c r="O67" s="202">
        <v>41.637999999999998</v>
      </c>
      <c r="P67" s="204">
        <v>41.536999999999999</v>
      </c>
    </row>
    <row r="68" spans="1:16" ht="15.75" customHeight="1" x14ac:dyDescent="0.3">
      <c r="A68" s="2"/>
      <c r="B68" s="2">
        <v>42</v>
      </c>
      <c r="C68" s="208"/>
      <c r="D68" s="207"/>
      <c r="E68" s="202">
        <v>41.945999999999998</v>
      </c>
      <c r="F68" s="202">
        <v>41.768999999999998</v>
      </c>
      <c r="G68" s="202">
        <v>41.743000000000002</v>
      </c>
      <c r="H68" s="207"/>
      <c r="I68" s="207"/>
      <c r="J68" s="207"/>
      <c r="K68" s="207"/>
      <c r="L68" s="207"/>
      <c r="M68" s="202">
        <v>41.808999999999997</v>
      </c>
      <c r="N68" s="207"/>
      <c r="O68" s="202">
        <v>42.185000000000002</v>
      </c>
      <c r="P68" s="204">
        <v>41.665999999999997</v>
      </c>
    </row>
    <row r="69" spans="1:16" ht="15.75" customHeight="1" x14ac:dyDescent="0.3">
      <c r="A69" s="2"/>
      <c r="B69" s="2">
        <v>43</v>
      </c>
      <c r="C69" s="208"/>
      <c r="D69" s="207"/>
      <c r="E69" s="202">
        <v>41.954999999999998</v>
      </c>
      <c r="F69" s="202">
        <v>41.58</v>
      </c>
      <c r="G69" s="202">
        <v>42.088000000000001</v>
      </c>
      <c r="H69" s="207"/>
      <c r="I69" s="207"/>
      <c r="J69" s="207"/>
      <c r="K69" s="207"/>
      <c r="L69" s="207"/>
      <c r="M69" s="202">
        <v>41.771999999999998</v>
      </c>
      <c r="N69" s="207"/>
      <c r="O69" s="202">
        <v>42.033000000000001</v>
      </c>
      <c r="P69" s="204">
        <v>41.8</v>
      </c>
    </row>
    <row r="70" spans="1:16" ht="15.75" customHeight="1" x14ac:dyDescent="0.3">
      <c r="A70" s="2"/>
      <c r="B70" s="2">
        <v>44</v>
      </c>
      <c r="C70" s="208"/>
      <c r="D70" s="207"/>
      <c r="E70" s="202">
        <v>41.738999999999997</v>
      </c>
      <c r="F70" s="202">
        <v>41.707000000000001</v>
      </c>
      <c r="G70" s="202">
        <v>41.957000000000001</v>
      </c>
      <c r="H70" s="207"/>
      <c r="I70" s="207"/>
      <c r="J70" s="207"/>
      <c r="K70" s="207"/>
      <c r="L70" s="207"/>
      <c r="M70" s="202">
        <v>41.712000000000003</v>
      </c>
      <c r="N70" s="207"/>
      <c r="O70" s="202">
        <v>41.935000000000002</v>
      </c>
      <c r="P70" s="204">
        <v>42.478999999999999</v>
      </c>
    </row>
    <row r="71" spans="1:16" ht="15.75" customHeight="1" x14ac:dyDescent="0.3">
      <c r="A71" s="2"/>
      <c r="B71" s="2">
        <v>45</v>
      </c>
      <c r="C71" s="208"/>
      <c r="D71" s="207"/>
      <c r="E71" s="202">
        <v>42</v>
      </c>
      <c r="F71" s="202">
        <v>41.951999999999998</v>
      </c>
      <c r="G71" s="202">
        <v>41.917999999999999</v>
      </c>
      <c r="H71" s="207"/>
      <c r="I71" s="207"/>
      <c r="J71" s="207"/>
      <c r="K71" s="207"/>
      <c r="L71" s="207"/>
      <c r="M71" s="202">
        <v>42.273000000000003</v>
      </c>
      <c r="N71" s="207"/>
      <c r="O71" s="202">
        <v>42.024000000000001</v>
      </c>
      <c r="P71" s="204">
        <v>41.636000000000003</v>
      </c>
    </row>
    <row r="72" spans="1:16" ht="15.75" customHeight="1" x14ac:dyDescent="0.3">
      <c r="A72" s="2"/>
      <c r="B72" s="2">
        <v>46</v>
      </c>
      <c r="C72" s="208"/>
      <c r="D72" s="207"/>
      <c r="E72" s="202">
        <v>41.820999999999998</v>
      </c>
      <c r="F72" s="202">
        <v>41.539000000000001</v>
      </c>
      <c r="G72" s="202">
        <v>41.871000000000002</v>
      </c>
      <c r="H72" s="207"/>
      <c r="I72" s="207"/>
      <c r="J72" s="207"/>
      <c r="K72" s="207"/>
      <c r="L72" s="207"/>
      <c r="M72" s="202">
        <v>41.71</v>
      </c>
      <c r="N72" s="207"/>
      <c r="O72" s="202">
        <v>41.926000000000002</v>
      </c>
      <c r="P72" s="204">
        <v>41.615000000000002</v>
      </c>
    </row>
    <row r="73" spans="1:16" ht="15.75" customHeight="1" x14ac:dyDescent="0.3">
      <c r="A73" s="2"/>
      <c r="B73" s="2">
        <v>47</v>
      </c>
      <c r="C73" s="208"/>
      <c r="D73" s="207"/>
      <c r="E73" s="202">
        <v>41.908000000000001</v>
      </c>
      <c r="F73" s="202">
        <v>41.826000000000001</v>
      </c>
      <c r="G73" s="202">
        <v>41.872999999999998</v>
      </c>
      <c r="H73" s="207"/>
      <c r="I73" s="207"/>
      <c r="J73" s="207"/>
      <c r="K73" s="207"/>
      <c r="L73" s="207"/>
      <c r="M73" s="202">
        <v>41.671999999999997</v>
      </c>
      <c r="N73" s="207"/>
      <c r="O73" s="202">
        <v>42.094999999999999</v>
      </c>
      <c r="P73" s="204">
        <v>41.86</v>
      </c>
    </row>
    <row r="74" spans="1:16" ht="15.75" customHeight="1" x14ac:dyDescent="0.3">
      <c r="A74" s="2"/>
      <c r="B74" s="2">
        <v>48</v>
      </c>
      <c r="C74" s="208"/>
      <c r="D74" s="207"/>
      <c r="E74" s="202">
        <v>41.866999999999997</v>
      </c>
      <c r="F74" s="202">
        <v>42.886000000000003</v>
      </c>
      <c r="G74" s="202">
        <v>41.84</v>
      </c>
      <c r="H74" s="207"/>
      <c r="I74" s="207"/>
      <c r="J74" s="207"/>
      <c r="K74" s="207"/>
      <c r="L74" s="207"/>
      <c r="M74" s="202">
        <v>41.796999999999997</v>
      </c>
      <c r="N74" s="207"/>
      <c r="O74" s="202">
        <v>41.914000000000001</v>
      </c>
      <c r="P74" s="204">
        <v>41.930999999999997</v>
      </c>
    </row>
    <row r="75" spans="1:16" ht="15.75" customHeight="1" x14ac:dyDescent="0.3">
      <c r="A75" s="2"/>
      <c r="B75" s="2">
        <v>49</v>
      </c>
      <c r="C75" s="208"/>
      <c r="D75" s="207"/>
      <c r="E75" s="202">
        <v>41.997999999999998</v>
      </c>
      <c r="F75" s="202">
        <v>41.92</v>
      </c>
      <c r="G75" s="202">
        <v>41.844000000000001</v>
      </c>
      <c r="H75" s="207"/>
      <c r="I75" s="207"/>
      <c r="J75" s="207"/>
      <c r="K75" s="207"/>
      <c r="L75" s="207"/>
      <c r="M75" s="202">
        <v>41.686</v>
      </c>
      <c r="N75" s="207"/>
      <c r="O75" s="202">
        <v>41.825000000000003</v>
      </c>
      <c r="P75" s="204">
        <v>41.857999999999997</v>
      </c>
    </row>
    <row r="76" spans="1:16" ht="15.75" customHeight="1" x14ac:dyDescent="0.3">
      <c r="A76" s="2"/>
      <c r="B76" s="2">
        <v>50</v>
      </c>
      <c r="C76" s="208"/>
      <c r="D76" s="207"/>
      <c r="E76" s="202">
        <v>41.720999999999997</v>
      </c>
      <c r="F76" s="202">
        <v>41.712000000000003</v>
      </c>
      <c r="G76" s="202">
        <v>41.982999999999997</v>
      </c>
      <c r="H76" s="207"/>
      <c r="I76" s="207"/>
      <c r="J76" s="207"/>
      <c r="K76" s="207"/>
      <c r="L76" s="207"/>
      <c r="M76" s="202">
        <v>41.847000000000001</v>
      </c>
      <c r="N76" s="207"/>
      <c r="O76" s="202">
        <v>41.823999999999998</v>
      </c>
      <c r="P76" s="204">
        <v>41.758000000000003</v>
      </c>
    </row>
    <row r="77" spans="1:16" ht="15.75" customHeight="1" x14ac:dyDescent="0.3">
      <c r="A77" s="2"/>
      <c r="B77" s="2">
        <v>51</v>
      </c>
      <c r="C77" s="208"/>
      <c r="D77" s="207"/>
      <c r="E77" s="202">
        <v>41.814999999999998</v>
      </c>
      <c r="F77" s="202">
        <v>41.655000000000001</v>
      </c>
      <c r="G77" s="202">
        <v>41.792999999999999</v>
      </c>
      <c r="H77" s="207"/>
      <c r="I77" s="207"/>
      <c r="J77" s="207"/>
      <c r="K77" s="207"/>
      <c r="L77" s="207"/>
      <c r="M77" s="202">
        <v>41.8</v>
      </c>
      <c r="N77" s="207"/>
      <c r="O77" s="202">
        <v>41.871000000000002</v>
      </c>
      <c r="P77" s="204">
        <v>41.752000000000002</v>
      </c>
    </row>
    <row r="78" spans="1:16" ht="15.75" customHeight="1" x14ac:dyDescent="0.3">
      <c r="A78" s="2"/>
      <c r="B78" s="2">
        <v>52</v>
      </c>
      <c r="C78" s="208"/>
      <c r="D78" s="207"/>
      <c r="E78" s="202">
        <v>41.921999999999997</v>
      </c>
      <c r="F78" s="202">
        <v>41.924999999999997</v>
      </c>
      <c r="G78" s="202">
        <v>41.924999999999997</v>
      </c>
      <c r="H78" s="207"/>
      <c r="I78" s="207"/>
      <c r="J78" s="207"/>
      <c r="K78" s="207"/>
      <c r="L78" s="207"/>
      <c r="M78" s="202">
        <v>41.728000000000002</v>
      </c>
      <c r="N78" s="207"/>
      <c r="O78" s="202">
        <v>42.128</v>
      </c>
      <c r="P78" s="204">
        <v>41.881</v>
      </c>
    </row>
    <row r="79" spans="1:16" ht="15.75" customHeight="1" x14ac:dyDescent="0.3">
      <c r="A79" s="2"/>
      <c r="B79" s="2">
        <v>53</v>
      </c>
      <c r="C79" s="208"/>
      <c r="D79" s="207"/>
      <c r="E79" s="202">
        <v>41.804000000000002</v>
      </c>
      <c r="F79" s="202">
        <v>42.231000000000002</v>
      </c>
      <c r="G79" s="202">
        <v>41.677999999999997</v>
      </c>
      <c r="H79" s="207"/>
      <c r="I79" s="207"/>
      <c r="J79" s="207"/>
      <c r="K79" s="207"/>
      <c r="L79" s="207"/>
      <c r="M79" s="202">
        <v>41.732999999999997</v>
      </c>
      <c r="N79" s="207"/>
      <c r="O79" s="202">
        <v>42.055999999999997</v>
      </c>
      <c r="P79" s="204">
        <v>41.618000000000002</v>
      </c>
    </row>
    <row r="80" spans="1:16" ht="15.75" customHeight="1" x14ac:dyDescent="0.3">
      <c r="A80" s="2"/>
      <c r="B80" s="2">
        <v>54</v>
      </c>
      <c r="C80" s="208"/>
      <c r="D80" s="207"/>
      <c r="E80" s="202">
        <v>41.883000000000003</v>
      </c>
      <c r="F80" s="202">
        <v>42.305999999999997</v>
      </c>
      <c r="G80" s="202">
        <v>42.16</v>
      </c>
      <c r="H80" s="207"/>
      <c r="I80" s="207"/>
      <c r="J80" s="207"/>
      <c r="K80" s="207"/>
      <c r="L80" s="207"/>
      <c r="M80" s="202">
        <v>41.667000000000002</v>
      </c>
      <c r="N80" s="207"/>
      <c r="O80" s="202">
        <v>42.122999999999998</v>
      </c>
      <c r="P80" s="204">
        <v>42.203000000000003</v>
      </c>
    </row>
    <row r="81" spans="1:16" ht="15.75" customHeight="1" x14ac:dyDescent="0.3">
      <c r="A81" s="2"/>
      <c r="B81" s="2">
        <v>55</v>
      </c>
      <c r="C81" s="208"/>
      <c r="D81" s="207"/>
      <c r="E81" s="207"/>
      <c r="F81" s="202">
        <v>42.411999999999999</v>
      </c>
      <c r="G81" s="202">
        <v>41.835999999999999</v>
      </c>
      <c r="H81" s="207"/>
      <c r="I81" s="207"/>
      <c r="J81" s="207"/>
      <c r="K81" s="207"/>
      <c r="L81" s="207"/>
      <c r="M81" s="202">
        <v>41.786000000000001</v>
      </c>
      <c r="N81" s="207"/>
      <c r="O81" s="202">
        <v>41.902000000000001</v>
      </c>
      <c r="P81" s="204">
        <v>42.295000000000002</v>
      </c>
    </row>
    <row r="82" spans="1:16" ht="15.75" customHeight="1" x14ac:dyDescent="0.3">
      <c r="A82" s="2"/>
      <c r="B82" s="2">
        <v>56</v>
      </c>
      <c r="C82" s="208"/>
      <c r="D82" s="207"/>
      <c r="E82" s="207"/>
      <c r="F82" s="202">
        <v>42.670999999999999</v>
      </c>
      <c r="G82" s="202">
        <v>41.691000000000003</v>
      </c>
      <c r="H82" s="207"/>
      <c r="I82" s="207"/>
      <c r="J82" s="207"/>
      <c r="K82" s="207"/>
      <c r="L82" s="207"/>
      <c r="M82" s="202">
        <v>41.790999999999997</v>
      </c>
      <c r="N82" s="207"/>
      <c r="O82" s="202">
        <v>42.366999999999997</v>
      </c>
      <c r="P82" s="204">
        <v>41.661000000000001</v>
      </c>
    </row>
    <row r="83" spans="1:16" ht="15.75" customHeight="1" x14ac:dyDescent="0.3">
      <c r="A83" s="2"/>
      <c r="B83" s="2">
        <v>57</v>
      </c>
      <c r="C83" s="210"/>
      <c r="D83" s="207"/>
      <c r="E83" s="207"/>
      <c r="F83" s="202">
        <v>42.021000000000001</v>
      </c>
      <c r="G83" s="202">
        <v>42.021999999999998</v>
      </c>
      <c r="H83" s="207"/>
      <c r="I83" s="207"/>
      <c r="J83" s="207"/>
      <c r="K83" s="207"/>
      <c r="L83" s="207"/>
      <c r="M83" s="202">
        <v>41.62</v>
      </c>
      <c r="N83" s="207"/>
      <c r="O83" s="202">
        <v>42.116</v>
      </c>
      <c r="P83" s="204">
        <v>41.93</v>
      </c>
    </row>
    <row r="84" spans="1:16" ht="15.75" customHeight="1" x14ac:dyDescent="0.3">
      <c r="A84" s="2"/>
      <c r="B84" s="2">
        <v>58</v>
      </c>
      <c r="C84" s="210"/>
      <c r="D84" s="207"/>
      <c r="E84" s="207"/>
      <c r="F84" s="207"/>
      <c r="G84" s="207"/>
      <c r="H84" s="207"/>
      <c r="I84" s="207"/>
      <c r="J84" s="207"/>
      <c r="K84" s="207"/>
      <c r="L84" s="207"/>
      <c r="M84" s="202">
        <v>41.667999999999999</v>
      </c>
      <c r="N84" s="207"/>
      <c r="O84" s="207"/>
      <c r="P84" s="204">
        <v>41.85</v>
      </c>
    </row>
    <row r="85" spans="1:16" ht="15.75" customHeight="1" x14ac:dyDescent="0.3">
      <c r="A85" s="2"/>
      <c r="B85" s="2">
        <v>59</v>
      </c>
      <c r="C85" s="210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4">
        <v>41.792000000000002</v>
      </c>
    </row>
    <row r="86" spans="1:16" ht="15.75" customHeight="1" x14ac:dyDescent="0.3">
      <c r="A86" s="2"/>
      <c r="B86" s="2">
        <v>60</v>
      </c>
      <c r="C86" s="210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4">
        <v>41.987000000000002</v>
      </c>
    </row>
    <row r="87" spans="1:16" ht="15.75" customHeight="1" x14ac:dyDescent="0.3">
      <c r="A87" s="2"/>
      <c r="B87" s="2">
        <v>61</v>
      </c>
      <c r="C87" s="210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9"/>
    </row>
    <row r="88" spans="1:16" ht="15.75" customHeight="1" x14ac:dyDescent="0.3">
      <c r="A88" s="2"/>
      <c r="B88" s="2">
        <v>62</v>
      </c>
      <c r="C88" s="210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9"/>
    </row>
    <row r="89" spans="1:16" ht="15.75" customHeight="1" x14ac:dyDescent="0.3">
      <c r="A89" s="2"/>
      <c r="B89" s="2">
        <v>63</v>
      </c>
      <c r="C89" s="210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</row>
    <row r="90" spans="1:16" ht="15.75" customHeight="1" x14ac:dyDescent="0.3">
      <c r="A90" s="2"/>
      <c r="B90" s="2"/>
      <c r="C90" s="210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9"/>
    </row>
    <row r="91" spans="1:16" ht="15.75" customHeight="1" x14ac:dyDescent="0.3">
      <c r="A91" s="2"/>
      <c r="B91" s="2"/>
      <c r="C91" s="211"/>
      <c r="D91" s="212"/>
      <c r="E91" s="212"/>
      <c r="F91" s="212"/>
      <c r="G91" s="212"/>
      <c r="H91" s="212"/>
      <c r="I91" s="212"/>
      <c r="J91" s="212"/>
      <c r="K91" s="212"/>
      <c r="L91" s="212"/>
      <c r="M91" s="213"/>
      <c r="N91" s="213"/>
      <c r="O91" s="213"/>
      <c r="P91" s="214"/>
    </row>
    <row r="92" spans="1:16" ht="15.75" customHeight="1" x14ac:dyDescent="0.3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2"/>
      <c r="N92" s="2"/>
      <c r="O92" s="2"/>
      <c r="P92" s="2"/>
    </row>
    <row r="93" spans="1:16" ht="15.75" customHeight="1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</row>
    <row r="94" spans="1:16" ht="15.75" customHeight="1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</row>
    <row r="95" spans="1:16" ht="15.75" customHeight="1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</row>
    <row r="96" spans="1:16" ht="15.75" customHeight="1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</row>
    <row r="97" spans="1:16" ht="15.75" customHeight="1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</row>
    <row r="98" spans="1:16" ht="15.75" customHeight="1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</row>
    <row r="99" spans="1:16" ht="15.75" customHeight="1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</row>
    <row r="100" spans="1:16" ht="15.75" customHeight="1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</row>
    <row r="101" spans="1:16" ht="15.75" customHeight="1" x14ac:dyDescent="0.3"/>
    <row r="102" spans="1:16" ht="15.75" customHeight="1" x14ac:dyDescent="0.3"/>
    <row r="103" spans="1:16" ht="15.75" customHeight="1" x14ac:dyDescent="0.3"/>
    <row r="104" spans="1:16" ht="15.75" customHeight="1" x14ac:dyDescent="0.3"/>
    <row r="105" spans="1:16" ht="15.75" customHeight="1" x14ac:dyDescent="0.3"/>
    <row r="106" spans="1:16" ht="15.75" customHeight="1" x14ac:dyDescent="0.3"/>
    <row r="107" spans="1:16" ht="15.75" customHeight="1" x14ac:dyDescent="0.3"/>
    <row r="108" spans="1:16" ht="15.75" customHeight="1" x14ac:dyDescent="0.3"/>
    <row r="109" spans="1:16" ht="15.75" customHeight="1" x14ac:dyDescent="0.3"/>
    <row r="110" spans="1:16" ht="15.75" customHeight="1" x14ac:dyDescent="0.3"/>
    <row r="111" spans="1:16" ht="15.75" customHeight="1" x14ac:dyDescent="0.3"/>
    <row r="112" spans="1:1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2">
    <mergeCell ref="F6:H6"/>
    <mergeCell ref="I6:I7"/>
    <mergeCell ref="J6:K6"/>
    <mergeCell ref="L6:M6"/>
    <mergeCell ref="A2:L2"/>
    <mergeCell ref="A4:N4"/>
    <mergeCell ref="A6:A7"/>
    <mergeCell ref="B6:B7"/>
    <mergeCell ref="C6:C7"/>
    <mergeCell ref="D6:D7"/>
    <mergeCell ref="E6:E7"/>
    <mergeCell ref="N6:N7"/>
  </mergeCells>
  <pageMargins left="0.70833333333333304" right="0.51180555555555496" top="0.74791666666666701" bottom="0.7479166666666670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2.6640625" customWidth="1"/>
    <col min="3" max="6" width="9.44140625" customWidth="1"/>
    <col min="7" max="7" width="11.33203125" customWidth="1"/>
    <col min="8" max="8" width="12.88671875" customWidth="1"/>
    <col min="9" max="9" width="13" customWidth="1"/>
    <col min="10" max="10" width="12.6640625" customWidth="1"/>
    <col min="11" max="11" width="12" customWidth="1"/>
    <col min="12" max="12" width="15.88671875" customWidth="1"/>
    <col min="13" max="13" width="11.44140625" customWidth="1"/>
    <col min="14" max="14" width="10.5546875" customWidth="1"/>
    <col min="15" max="16" width="8.88671875" customWidth="1"/>
  </cols>
  <sheetData>
    <row r="1" spans="1:16" ht="14.4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</row>
    <row r="2" spans="1:16" ht="18" x14ac:dyDescent="0.35">
      <c r="A2" s="323" t="s">
        <v>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"/>
      <c r="N2" s="2"/>
      <c r="O2" s="2"/>
      <c r="P2" s="2"/>
    </row>
    <row r="3" spans="1:16" ht="7.5" customHeight="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</row>
    <row r="4" spans="1:16" ht="18" x14ac:dyDescent="0.35">
      <c r="A4" s="324" t="s">
        <v>18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6"/>
      <c r="O4" s="2"/>
      <c r="P4" s="2"/>
    </row>
    <row r="5" spans="1:16" ht="7.5" customHeight="1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</row>
    <row r="6" spans="1:16" ht="30" customHeight="1" x14ac:dyDescent="0.3">
      <c r="A6" s="327" t="s">
        <v>85</v>
      </c>
      <c r="B6" s="328" t="s">
        <v>44</v>
      </c>
      <c r="C6" s="329" t="s">
        <v>48</v>
      </c>
      <c r="D6" s="331" t="s">
        <v>86</v>
      </c>
      <c r="E6" s="333" t="s">
        <v>87</v>
      </c>
      <c r="F6" s="318" t="s">
        <v>88</v>
      </c>
      <c r="G6" s="267"/>
      <c r="H6" s="267"/>
      <c r="I6" s="319" t="s">
        <v>89</v>
      </c>
      <c r="J6" s="320" t="s">
        <v>90</v>
      </c>
      <c r="K6" s="268"/>
      <c r="L6" s="321" t="s">
        <v>91</v>
      </c>
      <c r="M6" s="322"/>
      <c r="N6" s="279" t="s">
        <v>92</v>
      </c>
      <c r="O6" s="3"/>
      <c r="P6" s="3"/>
    </row>
    <row r="7" spans="1:16" ht="27.75" customHeight="1" x14ac:dyDescent="0.3">
      <c r="A7" s="283"/>
      <c r="B7" s="274"/>
      <c r="C7" s="330"/>
      <c r="D7" s="332"/>
      <c r="E7" s="293"/>
      <c r="F7" s="110" t="s">
        <v>93</v>
      </c>
      <c r="G7" s="111" t="s">
        <v>94</v>
      </c>
      <c r="H7" s="112" t="s">
        <v>95</v>
      </c>
      <c r="I7" s="274"/>
      <c r="J7" s="113" t="s">
        <v>96</v>
      </c>
      <c r="K7" s="114" t="s">
        <v>97</v>
      </c>
      <c r="L7" s="115" t="s">
        <v>98</v>
      </c>
      <c r="M7" s="116" t="s">
        <v>99</v>
      </c>
      <c r="N7" s="334"/>
      <c r="O7" s="3"/>
      <c r="P7" s="3"/>
    </row>
    <row r="8" spans="1:16" ht="30" customHeight="1" x14ac:dyDescent="0.3">
      <c r="A8" s="117">
        <v>1</v>
      </c>
      <c r="B8" s="227" t="s">
        <v>52</v>
      </c>
      <c r="C8" s="119">
        <v>69</v>
      </c>
      <c r="D8" s="120">
        <f>COUNTA(C27:C91)</f>
        <v>20</v>
      </c>
      <c r="E8" s="215">
        <f>COUNTA(C27:C91)</f>
        <v>20</v>
      </c>
      <c r="F8" s="122">
        <f>MIN(C27:C90)</f>
        <v>41.689</v>
      </c>
      <c r="G8" s="123">
        <f>AVERAGE(C27:C93)</f>
        <v>42.808949999999996</v>
      </c>
      <c r="H8" s="124">
        <f t="shared" ref="H8:H21" si="0">G8-F8</f>
        <v>1.1199499999999958</v>
      </c>
      <c r="I8" s="125">
        <v>1.0462962962962962E-2</v>
      </c>
      <c r="J8" s="126">
        <f t="shared" ref="J8:K8" si="1">I8</f>
        <v>1.0462962962962962E-2</v>
      </c>
      <c r="K8" s="127">
        <f t="shared" si="1"/>
        <v>1.0462962962962962E-2</v>
      </c>
      <c r="L8" s="128">
        <v>138.83099999999999</v>
      </c>
      <c r="M8" s="129">
        <v>91.415999999999997</v>
      </c>
      <c r="N8" s="228"/>
      <c r="O8" s="146"/>
      <c r="P8" s="4"/>
    </row>
    <row r="9" spans="1:16" ht="30" customHeight="1" x14ac:dyDescent="0.3">
      <c r="A9" s="132">
        <v>2</v>
      </c>
      <c r="B9" s="229" t="s">
        <v>50</v>
      </c>
      <c r="C9" s="134">
        <v>3</v>
      </c>
      <c r="D9" s="135">
        <f>COUNTA(D27:D91)+D8+1</f>
        <v>56</v>
      </c>
      <c r="E9" s="218">
        <f>COUNTA(D27:D91)+1</f>
        <v>36</v>
      </c>
      <c r="F9" s="137">
        <f>MIN(D27:D90)</f>
        <v>41.722000000000001</v>
      </c>
      <c r="G9" s="138">
        <f>AVERAGE(D27:D92)</f>
        <v>42.025885714285721</v>
      </c>
      <c r="H9" s="139">
        <f t="shared" si="0"/>
        <v>0.30388571428571964</v>
      </c>
      <c r="I9" s="140">
        <v>2.9097222222222222E-2</v>
      </c>
      <c r="J9" s="141">
        <f t="shared" ref="J9:J21" si="2">I9-I8</f>
        <v>1.863425925925926E-2</v>
      </c>
      <c r="K9" s="142">
        <f>J9</f>
        <v>1.863425925925926E-2</v>
      </c>
      <c r="L9" s="143">
        <v>138.12299999999999</v>
      </c>
      <c r="M9" s="152">
        <v>90.545000000000002</v>
      </c>
      <c r="N9" s="145"/>
      <c r="O9" s="146"/>
      <c r="P9" s="4"/>
    </row>
    <row r="10" spans="1:16" ht="30" customHeight="1" x14ac:dyDescent="0.3">
      <c r="A10" s="132">
        <v>3</v>
      </c>
      <c r="B10" s="147" t="s">
        <v>52</v>
      </c>
      <c r="C10" s="148">
        <v>69</v>
      </c>
      <c r="D10" s="135">
        <f>COUNTA(E27:E91)+D9+1</f>
        <v>83</v>
      </c>
      <c r="E10" s="218">
        <f>COUNTA(E27:E91)+1</f>
        <v>27</v>
      </c>
      <c r="F10" s="137">
        <f>MIN(E27:E92)</f>
        <v>41.581000000000003</v>
      </c>
      <c r="G10" s="138">
        <f>AVERAGE(E27:E93)</f>
        <v>41.922038461538449</v>
      </c>
      <c r="H10" s="139">
        <f t="shared" si="0"/>
        <v>0.34103846153844586</v>
      </c>
      <c r="I10" s="140">
        <v>4.3298611111111114E-2</v>
      </c>
      <c r="J10" s="141">
        <f t="shared" si="2"/>
        <v>1.4201388888888892E-2</v>
      </c>
      <c r="K10" s="142">
        <f t="shared" ref="K10:K12" si="3">J10+K8</f>
        <v>2.4664351851851854E-2</v>
      </c>
      <c r="L10" s="143">
        <v>137.11199999999999</v>
      </c>
      <c r="M10" s="152">
        <v>90.46</v>
      </c>
      <c r="N10" s="145"/>
      <c r="O10" s="146"/>
      <c r="P10" s="4"/>
    </row>
    <row r="11" spans="1:16" ht="30" customHeight="1" x14ac:dyDescent="0.3">
      <c r="A11" s="132">
        <v>4</v>
      </c>
      <c r="B11" s="147" t="s">
        <v>50</v>
      </c>
      <c r="C11" s="134">
        <v>18</v>
      </c>
      <c r="D11" s="135">
        <f>COUNTA(F27:F91)+D10+1</f>
        <v>144</v>
      </c>
      <c r="E11" s="218">
        <f>COUNTA(F27:F91)+1</f>
        <v>61</v>
      </c>
      <c r="F11" s="149">
        <f>MIN(F27:F92)</f>
        <v>41.633000000000003</v>
      </c>
      <c r="G11" s="138">
        <f>AVERAGE(F27:F92)</f>
        <v>41.954599999999992</v>
      </c>
      <c r="H11" s="139">
        <f t="shared" si="0"/>
        <v>0.32159999999998945</v>
      </c>
      <c r="I11" s="140">
        <v>7.4016203703703709E-2</v>
      </c>
      <c r="J11" s="141">
        <f t="shared" si="2"/>
        <v>3.0717592592592595E-2</v>
      </c>
      <c r="K11" s="142">
        <f t="shared" si="3"/>
        <v>4.9351851851851855E-2</v>
      </c>
      <c r="L11" s="143">
        <v>137.50200000000001</v>
      </c>
      <c r="M11" s="144">
        <v>91.370999999999995</v>
      </c>
      <c r="N11" s="145"/>
      <c r="O11" s="146"/>
      <c r="P11" s="4"/>
    </row>
    <row r="12" spans="1:16" ht="30" customHeight="1" x14ac:dyDescent="0.3">
      <c r="A12" s="132">
        <v>5</v>
      </c>
      <c r="B12" s="147" t="s">
        <v>52</v>
      </c>
      <c r="C12" s="134">
        <v>1</v>
      </c>
      <c r="D12" s="135">
        <f>COUNTA(G27:G91)+D11+1</f>
        <v>170</v>
      </c>
      <c r="E12" s="218">
        <f>COUNTA(G27:G91)+1</f>
        <v>26</v>
      </c>
      <c r="F12" s="219">
        <f>MIN(G27:G92)</f>
        <v>41.77</v>
      </c>
      <c r="G12" s="151">
        <f>AVERAGE(G27:G892)</f>
        <v>42.31156</v>
      </c>
      <c r="H12" s="139">
        <f t="shared" si="0"/>
        <v>0.54155999999999693</v>
      </c>
      <c r="I12" s="140">
        <v>8.7858796296296296E-2</v>
      </c>
      <c r="J12" s="141">
        <f t="shared" si="2"/>
        <v>1.3842592592592587E-2</v>
      </c>
      <c r="K12" s="142">
        <f t="shared" si="3"/>
        <v>3.8506944444444441E-2</v>
      </c>
      <c r="L12" s="143">
        <v>137.501</v>
      </c>
      <c r="M12" s="144">
        <v>91.01</v>
      </c>
      <c r="N12" s="145"/>
      <c r="O12" s="146"/>
      <c r="P12" s="4"/>
    </row>
    <row r="13" spans="1:16" ht="30" customHeight="1" x14ac:dyDescent="0.3">
      <c r="A13" s="132">
        <v>6</v>
      </c>
      <c r="B13" s="147" t="s">
        <v>52</v>
      </c>
      <c r="C13" s="134">
        <v>9</v>
      </c>
      <c r="D13" s="135">
        <f>COUNTA(H27:H91)+D12+1</f>
        <v>223</v>
      </c>
      <c r="E13" s="218">
        <f>COUNTA(H27:H91)+1</f>
        <v>53</v>
      </c>
      <c r="F13" s="153">
        <f>MIN(H27:H92)</f>
        <v>41.576999999999998</v>
      </c>
      <c r="G13" s="138">
        <f>AVERAGE(H27:H92)</f>
        <v>41.878115384615391</v>
      </c>
      <c r="H13" s="139">
        <f t="shared" si="0"/>
        <v>0.30111538461539311</v>
      </c>
      <c r="I13" s="140">
        <v>0.11465277777777778</v>
      </c>
      <c r="J13" s="141">
        <f t="shared" si="2"/>
        <v>2.6793981481481488E-2</v>
      </c>
      <c r="K13" s="142">
        <f>J13+K12</f>
        <v>6.5300925925925929E-2</v>
      </c>
      <c r="L13" s="143">
        <v>137.054</v>
      </c>
      <c r="M13" s="152">
        <v>90.988</v>
      </c>
      <c r="N13" s="145"/>
      <c r="O13" s="146"/>
      <c r="P13" s="4"/>
    </row>
    <row r="14" spans="1:16" ht="30" customHeight="1" x14ac:dyDescent="0.3">
      <c r="A14" s="132">
        <v>7</v>
      </c>
      <c r="B14" s="147" t="s">
        <v>50</v>
      </c>
      <c r="C14" s="134">
        <v>7</v>
      </c>
      <c r="D14" s="135">
        <f>COUNTA(I27:I91)+D13+1</f>
        <v>264</v>
      </c>
      <c r="E14" s="218">
        <f>COUNTA(I27:I91)+1</f>
        <v>41</v>
      </c>
      <c r="F14" s="149">
        <f>MIN(I27:I92)</f>
        <v>41.502000000000002</v>
      </c>
      <c r="G14" s="138">
        <f>AVERAGE(I27:I92)</f>
        <v>42.915150000000011</v>
      </c>
      <c r="H14" s="139">
        <f t="shared" si="0"/>
        <v>1.4131500000000088</v>
      </c>
      <c r="I14" s="140">
        <v>0.13627314814814814</v>
      </c>
      <c r="J14" s="141">
        <f t="shared" si="2"/>
        <v>2.1620370370370359E-2</v>
      </c>
      <c r="K14" s="142">
        <f>J14+K11</f>
        <v>7.0972222222222214E-2</v>
      </c>
      <c r="L14" s="143">
        <v>152.24799999999999</v>
      </c>
      <c r="M14" s="152">
        <v>90.873000000000005</v>
      </c>
      <c r="N14" s="145"/>
      <c r="O14" s="146"/>
      <c r="P14" s="4"/>
    </row>
    <row r="15" spans="1:16" ht="30" customHeight="1" x14ac:dyDescent="0.3">
      <c r="A15" s="154">
        <v>8</v>
      </c>
      <c r="B15" s="147" t="s">
        <v>52</v>
      </c>
      <c r="C15" s="134">
        <v>9</v>
      </c>
      <c r="D15" s="135">
        <f>COUNTA(J27:J92)+D14+1</f>
        <v>280</v>
      </c>
      <c r="E15" s="220">
        <f>COUNTA(J27:J92)+1</f>
        <v>16</v>
      </c>
      <c r="F15" s="219">
        <f>MIN(J27:J92)</f>
        <v>55.197000000000003</v>
      </c>
      <c r="G15" s="151">
        <f>AVERAGE(J27:J92)</f>
        <v>55.767333333333333</v>
      </c>
      <c r="H15" s="139">
        <f t="shared" si="0"/>
        <v>0.57033333333333047</v>
      </c>
      <c r="I15" s="156">
        <v>0.14770833333333333</v>
      </c>
      <c r="J15" s="157">
        <f t="shared" si="2"/>
        <v>1.1435185185185187E-2</v>
      </c>
      <c r="K15" s="142">
        <f t="shared" ref="K15:K16" si="4">J15+K13</f>
        <v>7.6736111111111116E-2</v>
      </c>
      <c r="L15" s="158">
        <v>152.10599999999999</v>
      </c>
      <c r="M15" s="161">
        <v>91.525999999999996</v>
      </c>
      <c r="N15" s="160"/>
      <c r="O15" s="146"/>
      <c r="P15" s="4"/>
    </row>
    <row r="16" spans="1:16" ht="30" customHeight="1" x14ac:dyDescent="0.3">
      <c r="A16" s="154">
        <v>9</v>
      </c>
      <c r="B16" s="147" t="s">
        <v>50</v>
      </c>
      <c r="C16" s="134">
        <v>4</v>
      </c>
      <c r="D16" s="135">
        <f>COUNTA(K27:K91)+D15+1</f>
        <v>296</v>
      </c>
      <c r="E16" s="220">
        <f>COUNTA(K27:K91)+1</f>
        <v>16</v>
      </c>
      <c r="F16" s="221">
        <f>MIN(K27:K92)</f>
        <v>55.259</v>
      </c>
      <c r="G16" s="138">
        <f>AVERAGE(K27:K92)</f>
        <v>56.133266666666671</v>
      </c>
      <c r="H16" s="139">
        <f t="shared" si="0"/>
        <v>0.87426666666667074</v>
      </c>
      <c r="I16" s="156">
        <v>0.15920138888888888</v>
      </c>
      <c r="J16" s="157">
        <f t="shared" si="2"/>
        <v>1.1493055555555548E-2</v>
      </c>
      <c r="K16" s="142">
        <f t="shared" si="4"/>
        <v>8.2465277777777762E-2</v>
      </c>
      <c r="L16" s="158">
        <v>150.494</v>
      </c>
      <c r="M16" s="161">
        <v>91.346999999999994</v>
      </c>
      <c r="N16" s="160"/>
      <c r="O16" s="146"/>
      <c r="P16" s="4"/>
    </row>
    <row r="17" spans="1:16" ht="30" customHeight="1" x14ac:dyDescent="0.3">
      <c r="A17" s="154">
        <v>10</v>
      </c>
      <c r="B17" s="133" t="s">
        <v>50</v>
      </c>
      <c r="C17" s="134">
        <v>7</v>
      </c>
      <c r="D17" s="135">
        <f>COUNTA(L27:L91)+D16+1</f>
        <v>353</v>
      </c>
      <c r="E17" s="220">
        <f>COUNTA(L27:L91)+1</f>
        <v>57</v>
      </c>
      <c r="F17" s="164">
        <f>MIN(L27:L92)</f>
        <v>41.384999999999998</v>
      </c>
      <c r="G17" s="151">
        <f>AVERAGE(L27:L92)</f>
        <v>44.801035714285725</v>
      </c>
      <c r="H17" s="139">
        <f t="shared" si="0"/>
        <v>3.4160357142857265</v>
      </c>
      <c r="I17" s="156">
        <v>0.18983796296296296</v>
      </c>
      <c r="J17" s="157">
        <f t="shared" si="2"/>
        <v>3.063657407407408E-2</v>
      </c>
      <c r="K17" s="142">
        <f>J17+K16</f>
        <v>0.11310185185185184</v>
      </c>
      <c r="L17" s="158">
        <v>137.364</v>
      </c>
      <c r="M17" s="161">
        <v>91.043000000000006</v>
      </c>
      <c r="N17" s="160"/>
      <c r="O17" s="146"/>
      <c r="P17" s="4"/>
    </row>
    <row r="18" spans="1:16" ht="30" customHeight="1" x14ac:dyDescent="0.3">
      <c r="A18" s="154">
        <v>11</v>
      </c>
      <c r="B18" s="133" t="s">
        <v>52</v>
      </c>
      <c r="C18" s="134">
        <v>13</v>
      </c>
      <c r="D18" s="135">
        <f>COUNTA(M27:M91)+D17+1</f>
        <v>396</v>
      </c>
      <c r="E18" s="220">
        <f>COUNTA(M27:M91)+1</f>
        <v>43</v>
      </c>
      <c r="F18" s="221">
        <f>MIN(M27:M92)</f>
        <v>41.713000000000001</v>
      </c>
      <c r="G18" s="138">
        <f>AVERAGE(M27:M92)</f>
        <v>42.01100000000001</v>
      </c>
      <c r="H18" s="139">
        <f t="shared" si="0"/>
        <v>0.29800000000000892</v>
      </c>
      <c r="I18" s="156">
        <v>0.21186342592592591</v>
      </c>
      <c r="J18" s="157">
        <f t="shared" si="2"/>
        <v>2.2025462962962955E-2</v>
      </c>
      <c r="K18" s="142">
        <f>J18+K15</f>
        <v>9.8761574074074071E-2</v>
      </c>
      <c r="L18" s="158">
        <v>136.55600000000001</v>
      </c>
      <c r="M18" s="162">
        <v>90.222999999999999</v>
      </c>
      <c r="N18" s="160"/>
      <c r="O18" s="146"/>
      <c r="P18" s="4"/>
    </row>
    <row r="19" spans="1:16" ht="30" customHeight="1" x14ac:dyDescent="0.3">
      <c r="A19" s="154">
        <v>12</v>
      </c>
      <c r="B19" s="133" t="s">
        <v>52</v>
      </c>
      <c r="C19" s="134">
        <v>21</v>
      </c>
      <c r="D19" s="135">
        <f>COUNTA(N27:N91)+D18+1</f>
        <v>458</v>
      </c>
      <c r="E19" s="220">
        <f>COUNTA(N27:N91)+1</f>
        <v>62</v>
      </c>
      <c r="F19" s="150">
        <f>MIN(N27:N92)</f>
        <v>41.470999999999997</v>
      </c>
      <c r="G19" s="151">
        <f>AVERAGE(N27:N92)</f>
        <v>41.895803278688511</v>
      </c>
      <c r="H19" s="139">
        <f t="shared" si="0"/>
        <v>0.42480327868851475</v>
      </c>
      <c r="I19" s="156">
        <v>0.24300925925925926</v>
      </c>
      <c r="J19" s="157">
        <f t="shared" si="2"/>
        <v>3.1145833333333345E-2</v>
      </c>
      <c r="K19" s="222">
        <f>J19+K18</f>
        <v>0.12990740740740742</v>
      </c>
      <c r="L19" s="158">
        <v>137.149</v>
      </c>
      <c r="M19" s="161">
        <v>91.301000000000002</v>
      </c>
      <c r="N19" s="160"/>
      <c r="O19" s="146"/>
      <c r="P19" s="4"/>
    </row>
    <row r="20" spans="1:16" ht="30" customHeight="1" x14ac:dyDescent="0.3">
      <c r="A20" s="154">
        <v>13</v>
      </c>
      <c r="B20" s="133" t="s">
        <v>50</v>
      </c>
      <c r="C20" s="163">
        <v>18</v>
      </c>
      <c r="D20" s="135">
        <f>COUNTA(O27:O91)+D19+1</f>
        <v>496</v>
      </c>
      <c r="E20" s="220">
        <f>COUNTA(O27:O91)+1</f>
        <v>38</v>
      </c>
      <c r="F20" s="221">
        <f>MIN(O27:O92)</f>
        <v>41.65</v>
      </c>
      <c r="G20" s="138">
        <f>AVERAGE(O27:O92)</f>
        <v>41.933081081081099</v>
      </c>
      <c r="H20" s="139">
        <f t="shared" si="0"/>
        <v>0.28308108108110019</v>
      </c>
      <c r="I20" s="156">
        <v>0.26254629629629628</v>
      </c>
      <c r="J20" s="157">
        <f t="shared" si="2"/>
        <v>1.9537037037037019E-2</v>
      </c>
      <c r="K20" s="165">
        <f>J20+K17</f>
        <v>0.13263888888888886</v>
      </c>
      <c r="L20" s="158">
        <v>137.24299999999999</v>
      </c>
      <c r="M20" s="161">
        <v>91.007999999999996</v>
      </c>
      <c r="N20" s="160"/>
      <c r="O20" s="146"/>
      <c r="P20" s="4"/>
    </row>
    <row r="21" spans="1:16" ht="30" customHeight="1" x14ac:dyDescent="0.3">
      <c r="A21" s="166" t="s">
        <v>101</v>
      </c>
      <c r="B21" s="167" t="s">
        <v>52</v>
      </c>
      <c r="C21" s="168">
        <v>69</v>
      </c>
      <c r="D21" s="169">
        <f>COUNTA(P27:P91)+D20+1</f>
        <v>556</v>
      </c>
      <c r="E21" s="223">
        <f>COUNTA(P27:P91)+1</f>
        <v>60</v>
      </c>
      <c r="F21" s="219">
        <f>MIN(P27:P92)</f>
        <v>41.62</v>
      </c>
      <c r="G21" s="224">
        <f>AVERAGE(P27:P92)</f>
        <v>42.095457627118648</v>
      </c>
      <c r="H21" s="173">
        <f t="shared" si="0"/>
        <v>0.47545762711865081</v>
      </c>
      <c r="I21" s="174" t="str">
        <f>'Загальні результати'!H6</f>
        <v>7:00:37</v>
      </c>
      <c r="J21" s="175">
        <f t="shared" si="2"/>
        <v>2.9548611111111123E-2</v>
      </c>
      <c r="K21" s="176">
        <f>J21+K19</f>
        <v>0.15945601851851854</v>
      </c>
      <c r="L21" s="177"/>
      <c r="M21" s="178"/>
      <c r="N21" s="179"/>
      <c r="O21" s="146"/>
      <c r="P21" s="4"/>
    </row>
    <row r="22" spans="1:16" ht="30" customHeight="1" x14ac:dyDescent="0.3">
      <c r="A22" s="180"/>
      <c r="B22" s="181"/>
      <c r="C22" s="180"/>
      <c r="D22" s="180"/>
      <c r="E22" s="180"/>
      <c r="F22" s="153">
        <f>AVERAGE(F8,F12,F10,F13,F15,F18,F19,F21)</f>
        <v>43.327250000000006</v>
      </c>
      <c r="G22" s="182">
        <f>AVERAGE(C27:C91,E27:E91,G27:H91,J27:J91,M27:N91,P27:P91)</f>
        <v>42.73950333333336</v>
      </c>
      <c r="H22" s="183">
        <f>AVERAGE(H8,H12,H10,H13,H15,H18,H19,H21)</f>
        <v>0.50903226066179208</v>
      </c>
      <c r="I22" s="184" t="s">
        <v>110</v>
      </c>
      <c r="J22" s="180"/>
      <c r="K22" s="185" t="s">
        <v>103</v>
      </c>
      <c r="L22" s="186">
        <f>AVERAGE(L8:L20)</f>
        <v>140.7140769230769</v>
      </c>
      <c r="M22" s="225">
        <f>AVERAGE(M8:M20)-90</f>
        <v>1.0085384615384498</v>
      </c>
      <c r="N22" s="181" t="s">
        <v>104</v>
      </c>
      <c r="O22" s="4"/>
      <c r="P22" s="4"/>
    </row>
    <row r="23" spans="1:16" ht="27.75" customHeight="1" x14ac:dyDescent="0.3">
      <c r="A23" s="188"/>
      <c r="B23" s="230"/>
      <c r="C23" s="188"/>
      <c r="D23" s="190"/>
      <c r="E23" s="190"/>
      <c r="F23" s="191">
        <f>AVERAGE(F9,F11,F14,F16,F17,F20)</f>
        <v>43.858499999999992</v>
      </c>
      <c r="G23" s="172">
        <f>AVERAGE(D27:D91,F27:F91,I27:I91,O27:O91,K27:L91)</f>
        <v>43.650901234567918</v>
      </c>
      <c r="H23" s="173">
        <f>AVERAGE(H9,H11,H14,H16,H17,H20)</f>
        <v>1.1020031960532026</v>
      </c>
      <c r="I23" s="192" t="s">
        <v>111</v>
      </c>
      <c r="J23" s="190" t="s">
        <v>66</v>
      </c>
      <c r="K23" s="190"/>
      <c r="L23" s="193"/>
      <c r="M23" s="193"/>
      <c r="N23" s="2"/>
      <c r="O23" s="2"/>
      <c r="P23" s="2"/>
    </row>
    <row r="24" spans="1:16" ht="30" customHeight="1" x14ac:dyDescent="0.3">
      <c r="A24" s="188"/>
      <c r="B24" s="188"/>
      <c r="C24" s="188"/>
      <c r="D24" s="190"/>
      <c r="E24" s="190"/>
      <c r="F24" s="194">
        <f>AVERAGE(F8:F21)</f>
        <v>43.554928571428569</v>
      </c>
      <c r="G24" s="195">
        <f>AVERAGE(C27:P99)</f>
        <v>43.147366482504538</v>
      </c>
      <c r="H24" s="196">
        <f>AVERAGE(H8:H21)</f>
        <v>0.76316266154382517</v>
      </c>
      <c r="I24" s="190"/>
      <c r="J24" s="190"/>
      <c r="K24" s="190"/>
      <c r="L24" s="188"/>
      <c r="M24" s="188"/>
      <c r="N24" s="2"/>
      <c r="O24" s="2"/>
      <c r="P24" s="2"/>
    </row>
    <row r="25" spans="1:16" ht="15.75" customHeight="1" x14ac:dyDescent="0.3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2"/>
      <c r="N25" s="2"/>
      <c r="O25" s="2"/>
      <c r="P25" s="2"/>
    </row>
    <row r="26" spans="1:16" ht="15.75" customHeight="1" x14ac:dyDescent="0.3">
      <c r="A26" s="2"/>
      <c r="B26" s="2"/>
      <c r="C26" s="197" t="str">
        <f>B8</f>
        <v>Лантушенко Ігор</v>
      </c>
      <c r="D26" s="197" t="str">
        <f>B9</f>
        <v>Ткаченко Кирило</v>
      </c>
      <c r="E26" s="197" t="str">
        <f>B10</f>
        <v>Лантушенко Ігор</v>
      </c>
      <c r="F26" s="197" t="str">
        <f>B11</f>
        <v>Ткаченко Кирило</v>
      </c>
      <c r="G26" s="197" t="str">
        <f>B12</f>
        <v>Лантушенко Ігор</v>
      </c>
      <c r="H26" s="197" t="str">
        <f>B13</f>
        <v>Лантушенко Ігор</v>
      </c>
      <c r="I26" s="197" t="str">
        <f>B14</f>
        <v>Ткаченко Кирило</v>
      </c>
      <c r="J26" s="197" t="str">
        <f>B15</f>
        <v>Лантушенко Ігор</v>
      </c>
      <c r="K26" s="197" t="str">
        <f>B16</f>
        <v>Ткаченко Кирило</v>
      </c>
      <c r="L26" s="197" t="str">
        <f>B17</f>
        <v>Ткаченко Кирило</v>
      </c>
      <c r="M26" s="197" t="str">
        <f>B18</f>
        <v>Лантушенко Ігор</v>
      </c>
      <c r="N26" s="197" t="str">
        <f>B19</f>
        <v>Лантушенко Ігор</v>
      </c>
      <c r="O26" s="197" t="str">
        <f>B20</f>
        <v>Ткаченко Кирило</v>
      </c>
      <c r="P26" s="197" t="str">
        <f>B21</f>
        <v>Лантушенко Ігор</v>
      </c>
    </row>
    <row r="27" spans="1:16" ht="15.75" customHeight="1" x14ac:dyDescent="0.3">
      <c r="A27" s="2"/>
      <c r="B27" s="2">
        <v>1</v>
      </c>
      <c r="C27" s="198">
        <v>58.575000000000003</v>
      </c>
      <c r="D27" s="199">
        <v>43.667000000000002</v>
      </c>
      <c r="E27" s="199">
        <v>43.442</v>
      </c>
      <c r="F27" s="199">
        <v>43.790999999999997</v>
      </c>
      <c r="G27" s="199">
        <v>43.338000000000001</v>
      </c>
      <c r="H27" s="199">
        <v>42.783000000000001</v>
      </c>
      <c r="I27" s="199">
        <v>43.271999999999998</v>
      </c>
      <c r="J27" s="199">
        <v>55.701999999999998</v>
      </c>
      <c r="K27" s="199">
        <v>57.085999999999999</v>
      </c>
      <c r="L27" s="199">
        <v>55.384</v>
      </c>
      <c r="M27" s="199">
        <v>43.462000000000003</v>
      </c>
      <c r="N27" s="199">
        <v>43.088000000000001</v>
      </c>
      <c r="O27" s="199">
        <v>43.414000000000001</v>
      </c>
      <c r="P27" s="200">
        <v>45.508000000000003</v>
      </c>
    </row>
    <row r="28" spans="1:16" ht="15.75" customHeight="1" x14ac:dyDescent="0.3">
      <c r="A28" s="2"/>
      <c r="B28" s="2">
        <v>2</v>
      </c>
      <c r="C28" s="201">
        <v>42.667000000000002</v>
      </c>
      <c r="D28" s="202">
        <v>42.526000000000003</v>
      </c>
      <c r="E28" s="202">
        <v>41.935000000000002</v>
      </c>
      <c r="F28" s="202">
        <v>42.195999999999998</v>
      </c>
      <c r="G28" s="202">
        <v>41.960999999999999</v>
      </c>
      <c r="H28" s="202">
        <v>41.579000000000001</v>
      </c>
      <c r="I28" s="202">
        <v>42.05</v>
      </c>
      <c r="J28" s="202">
        <v>55.598999999999997</v>
      </c>
      <c r="K28" s="202">
        <v>55.965000000000003</v>
      </c>
      <c r="L28" s="202">
        <v>56.555</v>
      </c>
      <c r="M28" s="203">
        <v>42.302999999999997</v>
      </c>
      <c r="N28" s="203">
        <v>42.03</v>
      </c>
      <c r="O28" s="202">
        <v>42.243000000000002</v>
      </c>
      <c r="P28" s="204">
        <v>43.869</v>
      </c>
    </row>
    <row r="29" spans="1:16" ht="15.75" customHeight="1" x14ac:dyDescent="0.3">
      <c r="A29" s="2"/>
      <c r="B29" s="2">
        <v>3</v>
      </c>
      <c r="C29" s="201">
        <v>42.262</v>
      </c>
      <c r="D29" s="202">
        <v>42.139000000000003</v>
      </c>
      <c r="E29" s="202">
        <v>41.805999999999997</v>
      </c>
      <c r="F29" s="202">
        <v>42.106000000000002</v>
      </c>
      <c r="G29" s="202">
        <v>42.084000000000003</v>
      </c>
      <c r="H29" s="202">
        <v>41.825000000000003</v>
      </c>
      <c r="I29" s="202">
        <v>42.085000000000001</v>
      </c>
      <c r="J29" s="202">
        <v>56.09</v>
      </c>
      <c r="K29" s="202">
        <v>55.837000000000003</v>
      </c>
      <c r="L29" s="202">
        <v>54.997</v>
      </c>
      <c r="M29" s="203">
        <v>42.073</v>
      </c>
      <c r="N29" s="203">
        <v>41.893000000000001</v>
      </c>
      <c r="O29" s="202">
        <v>41.823</v>
      </c>
      <c r="P29" s="204">
        <v>42.749000000000002</v>
      </c>
    </row>
    <row r="30" spans="1:16" ht="15.75" customHeight="1" x14ac:dyDescent="0.3">
      <c r="A30" s="2"/>
      <c r="B30" s="2">
        <v>4</v>
      </c>
      <c r="C30" s="201">
        <v>41.920999999999999</v>
      </c>
      <c r="D30" s="202">
        <v>41.81</v>
      </c>
      <c r="E30" s="202">
        <v>41.951999999999998</v>
      </c>
      <c r="F30" s="202">
        <v>41.923000000000002</v>
      </c>
      <c r="G30" s="202">
        <v>42.067</v>
      </c>
      <c r="H30" s="202">
        <v>41.845999999999997</v>
      </c>
      <c r="I30" s="202">
        <v>41.85</v>
      </c>
      <c r="J30" s="202">
        <v>55.716999999999999</v>
      </c>
      <c r="K30" s="202">
        <v>55.889000000000003</v>
      </c>
      <c r="L30" s="202">
        <v>54.18</v>
      </c>
      <c r="M30" s="203">
        <v>41.972000000000001</v>
      </c>
      <c r="N30" s="203">
        <v>41.912999999999997</v>
      </c>
      <c r="O30" s="202">
        <v>41.744999999999997</v>
      </c>
      <c r="P30" s="204">
        <v>42.866999999999997</v>
      </c>
    </row>
    <row r="31" spans="1:16" ht="15.75" customHeight="1" x14ac:dyDescent="0.3">
      <c r="A31" s="2"/>
      <c r="B31" s="2">
        <v>5</v>
      </c>
      <c r="C31" s="201">
        <v>41.923000000000002</v>
      </c>
      <c r="D31" s="202">
        <v>42.14</v>
      </c>
      <c r="E31" s="202">
        <v>41.771000000000001</v>
      </c>
      <c r="F31" s="202">
        <v>41.884</v>
      </c>
      <c r="G31" s="202">
        <v>42.472999999999999</v>
      </c>
      <c r="H31" s="202">
        <v>41.756999999999998</v>
      </c>
      <c r="I31" s="202">
        <v>41.715000000000003</v>
      </c>
      <c r="J31" s="202">
        <v>55.595999999999997</v>
      </c>
      <c r="K31" s="202">
        <v>56.152000000000001</v>
      </c>
      <c r="L31" s="202">
        <v>52.96</v>
      </c>
      <c r="M31" s="202">
        <v>41.838000000000001</v>
      </c>
      <c r="N31" s="202">
        <v>41.835999999999999</v>
      </c>
      <c r="O31" s="202">
        <v>41.917000000000002</v>
      </c>
      <c r="P31" s="204">
        <v>42.091999999999999</v>
      </c>
    </row>
    <row r="32" spans="1:16" ht="15.75" customHeight="1" x14ac:dyDescent="0.3">
      <c r="A32" s="2"/>
      <c r="B32" s="2">
        <v>6</v>
      </c>
      <c r="C32" s="201">
        <v>41.953000000000003</v>
      </c>
      <c r="D32" s="202">
        <v>41.902999999999999</v>
      </c>
      <c r="E32" s="202">
        <v>41.91</v>
      </c>
      <c r="F32" s="202">
        <v>42.087000000000003</v>
      </c>
      <c r="G32" s="202">
        <v>42.003</v>
      </c>
      <c r="H32" s="202">
        <v>41.576999999999998</v>
      </c>
      <c r="I32" s="202">
        <v>41.801000000000002</v>
      </c>
      <c r="J32" s="202">
        <v>55.197000000000003</v>
      </c>
      <c r="K32" s="202">
        <v>56.06</v>
      </c>
      <c r="L32" s="202">
        <v>52.762999999999998</v>
      </c>
      <c r="M32" s="202">
        <v>42.100999999999999</v>
      </c>
      <c r="N32" s="202">
        <v>42.640999999999998</v>
      </c>
      <c r="O32" s="202">
        <v>41.834000000000003</v>
      </c>
      <c r="P32" s="206">
        <v>41.831000000000003</v>
      </c>
    </row>
    <row r="33" spans="1:16" ht="15.75" customHeight="1" x14ac:dyDescent="0.3">
      <c r="A33" s="2"/>
      <c r="B33" s="2">
        <v>7</v>
      </c>
      <c r="C33" s="201">
        <v>41.912999999999997</v>
      </c>
      <c r="D33" s="202">
        <v>41.826000000000001</v>
      </c>
      <c r="E33" s="202">
        <v>41.808999999999997</v>
      </c>
      <c r="F33" s="202">
        <v>42.037999999999997</v>
      </c>
      <c r="G33" s="202">
        <v>41.79</v>
      </c>
      <c r="H33" s="202">
        <v>41.89</v>
      </c>
      <c r="I33" s="202">
        <v>41.603000000000002</v>
      </c>
      <c r="J33" s="202">
        <v>55.872999999999998</v>
      </c>
      <c r="K33" s="202">
        <v>55.295999999999999</v>
      </c>
      <c r="L33" s="202">
        <v>51.624000000000002</v>
      </c>
      <c r="M33" s="202">
        <v>41.966999999999999</v>
      </c>
      <c r="N33" s="202">
        <v>41.933</v>
      </c>
      <c r="O33" s="202">
        <v>41.743000000000002</v>
      </c>
      <c r="P33" s="204">
        <v>41.651000000000003</v>
      </c>
    </row>
    <row r="34" spans="1:16" ht="15.75" customHeight="1" x14ac:dyDescent="0.3">
      <c r="A34" s="2"/>
      <c r="B34" s="2">
        <v>8</v>
      </c>
      <c r="C34" s="201">
        <v>42.581000000000003</v>
      </c>
      <c r="D34" s="202">
        <v>43.14</v>
      </c>
      <c r="E34" s="202">
        <v>41.722000000000001</v>
      </c>
      <c r="F34" s="202">
        <v>42.097999999999999</v>
      </c>
      <c r="G34" s="202">
        <v>42.058999999999997</v>
      </c>
      <c r="H34" s="202">
        <v>41.929000000000002</v>
      </c>
      <c r="I34" s="202">
        <v>41.572000000000003</v>
      </c>
      <c r="J34" s="202">
        <v>55.283999999999999</v>
      </c>
      <c r="K34" s="202">
        <v>56.445999999999998</v>
      </c>
      <c r="L34" s="202">
        <v>50.97</v>
      </c>
      <c r="M34" s="202">
        <v>41.878</v>
      </c>
      <c r="N34" s="202">
        <v>42.005000000000003</v>
      </c>
      <c r="O34" s="202">
        <v>41.866999999999997</v>
      </c>
      <c r="P34" s="204">
        <v>42.098999999999997</v>
      </c>
    </row>
    <row r="35" spans="1:16" ht="15.75" customHeight="1" x14ac:dyDescent="0.3">
      <c r="A35" s="2"/>
      <c r="B35" s="2">
        <v>9</v>
      </c>
      <c r="C35" s="201">
        <v>42.073999999999998</v>
      </c>
      <c r="D35" s="202">
        <v>42.031999999999996</v>
      </c>
      <c r="E35" s="202">
        <v>41.719000000000001</v>
      </c>
      <c r="F35" s="202">
        <v>42.362000000000002</v>
      </c>
      <c r="G35" s="202">
        <v>42.073</v>
      </c>
      <c r="H35" s="202">
        <v>41.823999999999998</v>
      </c>
      <c r="I35" s="202">
        <v>41.606000000000002</v>
      </c>
      <c r="J35" s="202">
        <v>56.588999999999999</v>
      </c>
      <c r="K35" s="202">
        <v>56.255000000000003</v>
      </c>
      <c r="L35" s="202">
        <v>49.851999999999997</v>
      </c>
      <c r="M35" s="202">
        <v>42.32</v>
      </c>
      <c r="N35" s="202">
        <v>41.762999999999998</v>
      </c>
      <c r="O35" s="202">
        <v>41.79</v>
      </c>
      <c r="P35" s="204">
        <v>41.826000000000001</v>
      </c>
    </row>
    <row r="36" spans="1:16" ht="15.75" customHeight="1" x14ac:dyDescent="0.3">
      <c r="A36" s="2"/>
      <c r="B36" s="2">
        <v>10</v>
      </c>
      <c r="C36" s="201">
        <v>42.079000000000001</v>
      </c>
      <c r="D36" s="202">
        <v>41.893000000000001</v>
      </c>
      <c r="E36" s="202">
        <v>41.662999999999997</v>
      </c>
      <c r="F36" s="202">
        <v>41.945999999999998</v>
      </c>
      <c r="G36" s="202">
        <v>41.834000000000003</v>
      </c>
      <c r="H36" s="202">
        <v>42.213000000000001</v>
      </c>
      <c r="I36" s="202">
        <v>41.502000000000002</v>
      </c>
      <c r="J36" s="202">
        <v>55.268999999999998</v>
      </c>
      <c r="K36" s="202">
        <v>55.887</v>
      </c>
      <c r="L36" s="202">
        <v>52.244</v>
      </c>
      <c r="M36" s="202">
        <v>42.002000000000002</v>
      </c>
      <c r="N36" s="202">
        <v>41.744999999999997</v>
      </c>
      <c r="O36" s="202">
        <v>42.009</v>
      </c>
      <c r="P36" s="204">
        <v>41.62</v>
      </c>
    </row>
    <row r="37" spans="1:16" ht="15.75" customHeight="1" x14ac:dyDescent="0.3">
      <c r="A37" s="2"/>
      <c r="B37" s="2">
        <v>11</v>
      </c>
      <c r="C37" s="201">
        <v>41.975999999999999</v>
      </c>
      <c r="D37" s="202">
        <v>41.796999999999997</v>
      </c>
      <c r="E37" s="202">
        <v>41.753999999999998</v>
      </c>
      <c r="F37" s="202">
        <v>41.929000000000002</v>
      </c>
      <c r="G37" s="202">
        <v>44.13</v>
      </c>
      <c r="H37" s="202">
        <v>41.896999999999998</v>
      </c>
      <c r="I37" s="202">
        <v>42.13</v>
      </c>
      <c r="J37" s="202">
        <v>55.893000000000001</v>
      </c>
      <c r="K37" s="202">
        <v>55.259</v>
      </c>
      <c r="L37" s="202">
        <v>48.841000000000001</v>
      </c>
      <c r="M37" s="202">
        <v>42.042999999999999</v>
      </c>
      <c r="N37" s="202">
        <v>41.722000000000001</v>
      </c>
      <c r="O37" s="202">
        <v>41.878999999999998</v>
      </c>
      <c r="P37" s="204">
        <v>41.680999999999997</v>
      </c>
    </row>
    <row r="38" spans="1:16" ht="15.75" customHeight="1" x14ac:dyDescent="0.3">
      <c r="A38" s="2"/>
      <c r="B38" s="2">
        <v>12</v>
      </c>
      <c r="C38" s="201">
        <v>41.779000000000003</v>
      </c>
      <c r="D38" s="202">
        <v>42.268999999999998</v>
      </c>
      <c r="E38" s="202">
        <v>41.856000000000002</v>
      </c>
      <c r="F38" s="202">
        <v>41.936999999999998</v>
      </c>
      <c r="G38" s="202">
        <v>42.994999999999997</v>
      </c>
      <c r="H38" s="202">
        <v>42.012</v>
      </c>
      <c r="I38" s="202">
        <v>42.064</v>
      </c>
      <c r="J38" s="202">
        <v>56.853999999999999</v>
      </c>
      <c r="K38" s="202">
        <v>55.819000000000003</v>
      </c>
      <c r="L38" s="202">
        <v>48.567</v>
      </c>
      <c r="M38" s="202">
        <v>41.893000000000001</v>
      </c>
      <c r="N38" s="202">
        <v>42.066000000000003</v>
      </c>
      <c r="O38" s="202">
        <v>41.872</v>
      </c>
      <c r="P38" s="204">
        <v>41.856000000000002</v>
      </c>
    </row>
    <row r="39" spans="1:16" ht="15.75" customHeight="1" x14ac:dyDescent="0.3">
      <c r="A39" s="2"/>
      <c r="B39" s="2">
        <v>13</v>
      </c>
      <c r="C39" s="201">
        <v>41.834000000000003</v>
      </c>
      <c r="D39" s="202">
        <v>42.008000000000003</v>
      </c>
      <c r="E39" s="202">
        <v>41.765000000000001</v>
      </c>
      <c r="F39" s="202">
        <v>41.771999999999998</v>
      </c>
      <c r="G39" s="202">
        <v>41.811</v>
      </c>
      <c r="H39" s="202">
        <v>42.148000000000003</v>
      </c>
      <c r="I39" s="202">
        <v>41.713999999999999</v>
      </c>
      <c r="J39" s="202">
        <v>55.223999999999997</v>
      </c>
      <c r="K39" s="202">
        <v>55.423000000000002</v>
      </c>
      <c r="L39" s="202">
        <v>47.136000000000003</v>
      </c>
      <c r="M39" s="202">
        <v>42.118000000000002</v>
      </c>
      <c r="N39" s="202">
        <v>41.942999999999998</v>
      </c>
      <c r="O39" s="202">
        <v>41.920999999999999</v>
      </c>
      <c r="P39" s="204">
        <v>41.71</v>
      </c>
    </row>
    <row r="40" spans="1:16" ht="15.75" customHeight="1" x14ac:dyDescent="0.3">
      <c r="A40" s="2"/>
      <c r="B40" s="2">
        <v>14</v>
      </c>
      <c r="C40" s="201">
        <v>41.777999999999999</v>
      </c>
      <c r="D40" s="202">
        <v>41.972999999999999</v>
      </c>
      <c r="E40" s="202">
        <v>41.581000000000003</v>
      </c>
      <c r="F40" s="202">
        <v>41.802999999999997</v>
      </c>
      <c r="G40" s="202">
        <v>43.832999999999998</v>
      </c>
      <c r="H40" s="202">
        <v>42.1</v>
      </c>
      <c r="I40" s="202">
        <v>41.722000000000001</v>
      </c>
      <c r="J40" s="202">
        <v>55.433</v>
      </c>
      <c r="K40" s="202">
        <v>59.094999999999999</v>
      </c>
      <c r="L40" s="202">
        <v>46.411999999999999</v>
      </c>
      <c r="M40" s="202">
        <v>41.902999999999999</v>
      </c>
      <c r="N40" s="202">
        <v>41.673000000000002</v>
      </c>
      <c r="O40" s="202">
        <v>41.985999999999997</v>
      </c>
      <c r="P40" s="204">
        <v>41.865000000000002</v>
      </c>
    </row>
    <row r="41" spans="1:16" ht="15.75" customHeight="1" x14ac:dyDescent="0.3">
      <c r="A41" s="2"/>
      <c r="B41" s="2">
        <v>15</v>
      </c>
      <c r="C41" s="201">
        <v>41.911999999999999</v>
      </c>
      <c r="D41" s="202">
        <v>41.741</v>
      </c>
      <c r="E41" s="202">
        <v>42.317999999999998</v>
      </c>
      <c r="F41" s="202">
        <v>41.777000000000001</v>
      </c>
      <c r="G41" s="202">
        <v>41.898000000000003</v>
      </c>
      <c r="H41" s="202">
        <v>42.012</v>
      </c>
      <c r="I41" s="202">
        <v>41.72</v>
      </c>
      <c r="J41" s="202">
        <v>56.19</v>
      </c>
      <c r="K41" s="202">
        <v>55.53</v>
      </c>
      <c r="L41" s="202">
        <v>46.253999999999998</v>
      </c>
      <c r="M41" s="202">
        <v>41.938000000000002</v>
      </c>
      <c r="N41" s="202">
        <v>43.533000000000001</v>
      </c>
      <c r="O41" s="202">
        <v>41.65</v>
      </c>
      <c r="P41" s="204">
        <v>41.906999999999996</v>
      </c>
    </row>
    <row r="42" spans="1:16" ht="15.75" customHeight="1" x14ac:dyDescent="0.3">
      <c r="A42" s="2"/>
      <c r="B42" s="2">
        <v>16</v>
      </c>
      <c r="C42" s="201">
        <v>41.883000000000003</v>
      </c>
      <c r="D42" s="202">
        <v>41.930999999999997</v>
      </c>
      <c r="E42" s="202">
        <v>41.89</v>
      </c>
      <c r="F42" s="202">
        <v>41.777000000000001</v>
      </c>
      <c r="G42" s="202">
        <v>41.981000000000002</v>
      </c>
      <c r="H42" s="202">
        <v>41.78</v>
      </c>
      <c r="I42" s="202">
        <v>41.975999999999999</v>
      </c>
      <c r="J42" s="207"/>
      <c r="K42" s="207"/>
      <c r="L42" s="202">
        <v>46.674999999999997</v>
      </c>
      <c r="M42" s="202">
        <v>41.892000000000003</v>
      </c>
      <c r="N42" s="202">
        <v>41.667999999999999</v>
      </c>
      <c r="O42" s="202">
        <v>42.091999999999999</v>
      </c>
      <c r="P42" s="204">
        <v>42.039000000000001</v>
      </c>
    </row>
    <row r="43" spans="1:16" ht="15.75" customHeight="1" x14ac:dyDescent="0.3">
      <c r="A43" s="2"/>
      <c r="B43" s="2">
        <v>17</v>
      </c>
      <c r="C43" s="201">
        <v>41.795000000000002</v>
      </c>
      <c r="D43" s="202">
        <v>41.965000000000003</v>
      </c>
      <c r="E43" s="202">
        <v>41.881999999999998</v>
      </c>
      <c r="F43" s="202">
        <v>41.847000000000001</v>
      </c>
      <c r="G43" s="202">
        <v>43.084000000000003</v>
      </c>
      <c r="H43" s="202">
        <v>41.924999999999997</v>
      </c>
      <c r="I43" s="202">
        <v>42.667000000000002</v>
      </c>
      <c r="J43" s="207"/>
      <c r="K43" s="207"/>
      <c r="L43" s="202">
        <v>46.167000000000002</v>
      </c>
      <c r="M43" s="202">
        <v>41.77</v>
      </c>
      <c r="N43" s="202">
        <v>41.604999999999997</v>
      </c>
      <c r="O43" s="202">
        <v>41.837000000000003</v>
      </c>
      <c r="P43" s="204">
        <v>41.741</v>
      </c>
    </row>
    <row r="44" spans="1:16" ht="15.75" customHeight="1" x14ac:dyDescent="0.3">
      <c r="A44" s="2"/>
      <c r="B44" s="2">
        <v>18</v>
      </c>
      <c r="C44" s="201">
        <v>41.737000000000002</v>
      </c>
      <c r="D44" s="202">
        <v>41.722000000000001</v>
      </c>
      <c r="E44" s="202">
        <v>41.884999999999998</v>
      </c>
      <c r="F44" s="202">
        <v>41.985999999999997</v>
      </c>
      <c r="G44" s="202">
        <v>42.764000000000003</v>
      </c>
      <c r="H44" s="202">
        <v>42.045000000000002</v>
      </c>
      <c r="I44" s="202">
        <v>41.64</v>
      </c>
      <c r="J44" s="207"/>
      <c r="K44" s="207"/>
      <c r="L44" s="202">
        <v>45.098999999999997</v>
      </c>
      <c r="M44" s="202">
        <v>41.767000000000003</v>
      </c>
      <c r="N44" s="202">
        <v>42.456000000000003</v>
      </c>
      <c r="O44" s="202">
        <v>41.762</v>
      </c>
      <c r="P44" s="204">
        <v>42.045000000000002</v>
      </c>
    </row>
    <row r="45" spans="1:16" ht="15.75" customHeight="1" x14ac:dyDescent="0.3">
      <c r="A45" s="2"/>
      <c r="B45" s="2">
        <v>19</v>
      </c>
      <c r="C45" s="201">
        <v>41.689</v>
      </c>
      <c r="D45" s="202">
        <v>41.862000000000002</v>
      </c>
      <c r="E45" s="202">
        <v>42.119</v>
      </c>
      <c r="F45" s="202">
        <v>41.658999999999999</v>
      </c>
      <c r="G45" s="202">
        <v>42.067999999999998</v>
      </c>
      <c r="H45" s="202">
        <v>41.860999999999997</v>
      </c>
      <c r="I45" s="202">
        <v>41.735999999999997</v>
      </c>
      <c r="J45" s="207"/>
      <c r="K45" s="207"/>
      <c r="L45" s="202">
        <v>45.087000000000003</v>
      </c>
      <c r="M45" s="202">
        <v>41.777000000000001</v>
      </c>
      <c r="N45" s="202">
        <v>41.981999999999999</v>
      </c>
      <c r="O45" s="202">
        <v>41.941000000000003</v>
      </c>
      <c r="P45" s="204">
        <v>41.893999999999998</v>
      </c>
    </row>
    <row r="46" spans="1:16" ht="15.75" customHeight="1" x14ac:dyDescent="0.3">
      <c r="A46" s="2"/>
      <c r="B46" s="2">
        <v>20</v>
      </c>
      <c r="C46" s="201">
        <v>41.847999999999999</v>
      </c>
      <c r="D46" s="202">
        <v>41.822000000000003</v>
      </c>
      <c r="E46" s="202">
        <v>41.843000000000004</v>
      </c>
      <c r="F46" s="202">
        <v>41.747</v>
      </c>
      <c r="G46" s="202">
        <v>41.77</v>
      </c>
      <c r="H46" s="202">
        <v>41.9</v>
      </c>
      <c r="I46" s="202">
        <v>41.731000000000002</v>
      </c>
      <c r="J46" s="207"/>
      <c r="K46" s="207"/>
      <c r="L46" s="202">
        <v>45.186999999999998</v>
      </c>
      <c r="M46" s="202">
        <v>41.713000000000001</v>
      </c>
      <c r="N46" s="202">
        <v>41.649000000000001</v>
      </c>
      <c r="O46" s="202">
        <v>41.795000000000002</v>
      </c>
      <c r="P46" s="204">
        <v>41.749000000000002</v>
      </c>
    </row>
    <row r="47" spans="1:16" ht="15.75" customHeight="1" x14ac:dyDescent="0.3">
      <c r="A47" s="2"/>
      <c r="B47" s="2">
        <v>21</v>
      </c>
      <c r="C47" s="208"/>
      <c r="D47" s="202">
        <v>41.866</v>
      </c>
      <c r="E47" s="202">
        <v>41.959000000000003</v>
      </c>
      <c r="F47" s="202">
        <v>42.521000000000001</v>
      </c>
      <c r="G47" s="202">
        <v>42.029000000000003</v>
      </c>
      <c r="H47" s="202">
        <v>41.685000000000002</v>
      </c>
      <c r="I47" s="202">
        <v>41.679000000000002</v>
      </c>
      <c r="J47" s="207"/>
      <c r="K47" s="207"/>
      <c r="L47" s="202">
        <v>43.442</v>
      </c>
      <c r="M47" s="202">
        <v>41.728999999999999</v>
      </c>
      <c r="N47" s="202">
        <v>41.625</v>
      </c>
      <c r="O47" s="202">
        <v>41.786000000000001</v>
      </c>
      <c r="P47" s="204">
        <v>42.066000000000003</v>
      </c>
    </row>
    <row r="48" spans="1:16" ht="15.75" customHeight="1" x14ac:dyDescent="0.3">
      <c r="A48" s="2"/>
      <c r="B48" s="2">
        <v>22</v>
      </c>
      <c r="C48" s="208"/>
      <c r="D48" s="202">
        <v>42.259</v>
      </c>
      <c r="E48" s="202">
        <v>42.28</v>
      </c>
      <c r="F48" s="202">
        <v>42.079000000000001</v>
      </c>
      <c r="G48" s="202">
        <v>42.048999999999999</v>
      </c>
      <c r="H48" s="202">
        <v>41.744</v>
      </c>
      <c r="I48" s="202">
        <v>41.609000000000002</v>
      </c>
      <c r="J48" s="207"/>
      <c r="K48" s="207"/>
      <c r="L48" s="202">
        <v>43.048000000000002</v>
      </c>
      <c r="M48" s="202">
        <v>42.045000000000002</v>
      </c>
      <c r="N48" s="202">
        <v>41.643999999999998</v>
      </c>
      <c r="O48" s="202">
        <v>42.106000000000002</v>
      </c>
      <c r="P48" s="204">
        <v>41.860999999999997</v>
      </c>
    </row>
    <row r="49" spans="1:16" ht="15.75" customHeight="1" x14ac:dyDescent="0.3">
      <c r="A49" s="2"/>
      <c r="B49" s="2">
        <v>23</v>
      </c>
      <c r="C49" s="208"/>
      <c r="D49" s="202">
        <v>41.869</v>
      </c>
      <c r="E49" s="202">
        <v>41.807000000000002</v>
      </c>
      <c r="F49" s="202">
        <v>41.962000000000003</v>
      </c>
      <c r="G49" s="202">
        <v>41.85</v>
      </c>
      <c r="H49" s="202">
        <v>41.646000000000001</v>
      </c>
      <c r="I49" s="202">
        <v>42.046999999999997</v>
      </c>
      <c r="J49" s="207"/>
      <c r="K49" s="207"/>
      <c r="L49" s="202">
        <v>42.347000000000001</v>
      </c>
      <c r="M49" s="202">
        <v>41.917999999999999</v>
      </c>
      <c r="N49" s="202">
        <v>41.701000000000001</v>
      </c>
      <c r="O49" s="202">
        <v>41.963999999999999</v>
      </c>
      <c r="P49" s="204">
        <v>41.773000000000003</v>
      </c>
    </row>
    <row r="50" spans="1:16" ht="15.75" customHeight="1" x14ac:dyDescent="0.3">
      <c r="A50" s="2"/>
      <c r="B50" s="2">
        <v>24</v>
      </c>
      <c r="C50" s="208"/>
      <c r="D50" s="202">
        <v>41.917000000000002</v>
      </c>
      <c r="E50" s="202">
        <v>41.658999999999999</v>
      </c>
      <c r="F50" s="202">
        <v>41.731000000000002</v>
      </c>
      <c r="G50" s="202">
        <v>41.987000000000002</v>
      </c>
      <c r="H50" s="202">
        <v>41.723999999999997</v>
      </c>
      <c r="I50" s="202">
        <v>42.378</v>
      </c>
      <c r="J50" s="207"/>
      <c r="K50" s="207"/>
      <c r="L50" s="202">
        <v>42.442999999999998</v>
      </c>
      <c r="M50" s="202">
        <v>41.771000000000001</v>
      </c>
      <c r="N50" s="202">
        <v>42.484999999999999</v>
      </c>
      <c r="O50" s="202">
        <v>41.792999999999999</v>
      </c>
      <c r="P50" s="204">
        <v>41.765000000000001</v>
      </c>
    </row>
    <row r="51" spans="1:16" ht="15.75" customHeight="1" x14ac:dyDescent="0.3">
      <c r="A51" s="2"/>
      <c r="B51" s="2">
        <v>25</v>
      </c>
      <c r="C51" s="208"/>
      <c r="D51" s="202">
        <v>41.927</v>
      </c>
      <c r="E51" s="202">
        <v>41.625</v>
      </c>
      <c r="F51" s="202">
        <v>42.22</v>
      </c>
      <c r="G51" s="202">
        <v>41.857999999999997</v>
      </c>
      <c r="H51" s="202">
        <v>41.643999999999998</v>
      </c>
      <c r="I51" s="202">
        <v>41.973999999999997</v>
      </c>
      <c r="J51" s="207"/>
      <c r="K51" s="207"/>
      <c r="L51" s="202">
        <v>43.484999999999999</v>
      </c>
      <c r="M51" s="202">
        <v>41.860999999999997</v>
      </c>
      <c r="N51" s="202">
        <v>41.530999999999999</v>
      </c>
      <c r="O51" s="202">
        <v>42.02</v>
      </c>
      <c r="P51" s="204">
        <v>42.082000000000001</v>
      </c>
    </row>
    <row r="52" spans="1:16" ht="15.75" customHeight="1" x14ac:dyDescent="0.3">
      <c r="A52" s="2"/>
      <c r="B52" s="2">
        <v>26</v>
      </c>
      <c r="C52" s="208"/>
      <c r="D52" s="202">
        <v>41.817</v>
      </c>
      <c r="E52" s="202">
        <v>42.021000000000001</v>
      </c>
      <c r="F52" s="202">
        <v>42.281999999999996</v>
      </c>
      <c r="G52" s="207"/>
      <c r="H52" s="202">
        <v>41.8</v>
      </c>
      <c r="I52" s="202">
        <v>41.655999999999999</v>
      </c>
      <c r="J52" s="207"/>
      <c r="K52" s="207"/>
      <c r="L52" s="202">
        <v>41.944000000000003</v>
      </c>
      <c r="M52" s="202">
        <v>42.055999999999997</v>
      </c>
      <c r="N52" s="202">
        <v>41.962000000000003</v>
      </c>
      <c r="O52" s="202">
        <v>41.908000000000001</v>
      </c>
      <c r="P52" s="204">
        <v>41.701000000000001</v>
      </c>
    </row>
    <row r="53" spans="1:16" ht="15.75" customHeight="1" x14ac:dyDescent="0.3">
      <c r="A53" s="2"/>
      <c r="B53" s="2">
        <v>27</v>
      </c>
      <c r="C53" s="208"/>
      <c r="D53" s="202">
        <v>41.81</v>
      </c>
      <c r="E53" s="207"/>
      <c r="F53" s="202">
        <v>41.893999999999998</v>
      </c>
      <c r="G53" s="207"/>
      <c r="H53" s="202">
        <v>41.792999999999999</v>
      </c>
      <c r="I53" s="202">
        <v>41.685000000000002</v>
      </c>
      <c r="J53" s="207"/>
      <c r="K53" s="207"/>
      <c r="L53" s="202">
        <v>42.118000000000002</v>
      </c>
      <c r="M53" s="202">
        <v>42.783000000000001</v>
      </c>
      <c r="N53" s="202">
        <v>41.534999999999997</v>
      </c>
      <c r="O53" s="202">
        <v>42.343000000000004</v>
      </c>
      <c r="P53" s="204">
        <v>42.378</v>
      </c>
    </row>
    <row r="54" spans="1:16" ht="15.75" customHeight="1" x14ac:dyDescent="0.3">
      <c r="A54" s="2"/>
      <c r="B54" s="2">
        <v>28</v>
      </c>
      <c r="C54" s="208"/>
      <c r="D54" s="202">
        <v>41.929000000000002</v>
      </c>
      <c r="E54" s="207"/>
      <c r="F54" s="202">
        <v>42.406999999999996</v>
      </c>
      <c r="G54" s="207"/>
      <c r="H54" s="202">
        <v>41.972999999999999</v>
      </c>
      <c r="I54" s="202">
        <v>41.66</v>
      </c>
      <c r="J54" s="207"/>
      <c r="K54" s="207"/>
      <c r="L54" s="202">
        <v>42.042000000000002</v>
      </c>
      <c r="M54" s="202">
        <v>41.948</v>
      </c>
      <c r="N54" s="202">
        <v>41.470999999999997</v>
      </c>
      <c r="O54" s="202">
        <v>41.88</v>
      </c>
      <c r="P54" s="204">
        <v>42.015999999999998</v>
      </c>
    </row>
    <row r="55" spans="1:16" ht="15.75" customHeight="1" x14ac:dyDescent="0.3">
      <c r="A55" s="2"/>
      <c r="B55" s="2">
        <v>29</v>
      </c>
      <c r="C55" s="208"/>
      <c r="D55" s="202">
        <v>41.969000000000001</v>
      </c>
      <c r="E55" s="207"/>
      <c r="F55" s="202">
        <v>41.945</v>
      </c>
      <c r="G55" s="207"/>
      <c r="H55" s="202">
        <v>41.889000000000003</v>
      </c>
      <c r="I55" s="202">
        <v>41.65</v>
      </c>
      <c r="J55" s="207"/>
      <c r="K55" s="207"/>
      <c r="L55" s="202">
        <v>42.097000000000001</v>
      </c>
      <c r="M55" s="202">
        <v>42.249000000000002</v>
      </c>
      <c r="N55" s="202">
        <v>41.753</v>
      </c>
      <c r="O55" s="202">
        <v>42.101999999999997</v>
      </c>
      <c r="P55" s="204">
        <v>41.993000000000002</v>
      </c>
    </row>
    <row r="56" spans="1:16" ht="15.75" customHeight="1" x14ac:dyDescent="0.3">
      <c r="A56" s="2"/>
      <c r="B56" s="2">
        <v>30</v>
      </c>
      <c r="C56" s="208"/>
      <c r="D56" s="202">
        <v>41.77</v>
      </c>
      <c r="E56" s="207"/>
      <c r="F56" s="202">
        <v>42.072000000000003</v>
      </c>
      <c r="G56" s="207"/>
      <c r="H56" s="202">
        <v>41.668999999999997</v>
      </c>
      <c r="I56" s="202">
        <v>42.524999999999999</v>
      </c>
      <c r="J56" s="207"/>
      <c r="K56" s="207"/>
      <c r="L56" s="202">
        <v>42.686</v>
      </c>
      <c r="M56" s="202">
        <v>41.991</v>
      </c>
      <c r="N56" s="202">
        <v>41.57</v>
      </c>
      <c r="O56" s="202">
        <v>41.865000000000002</v>
      </c>
      <c r="P56" s="204">
        <v>41.962000000000003</v>
      </c>
    </row>
    <row r="57" spans="1:16" ht="15.75" customHeight="1" x14ac:dyDescent="0.3">
      <c r="A57" s="2"/>
      <c r="B57" s="2">
        <v>31</v>
      </c>
      <c r="C57" s="208"/>
      <c r="D57" s="202">
        <v>41.826999999999998</v>
      </c>
      <c r="E57" s="207"/>
      <c r="F57" s="202">
        <v>41.935000000000002</v>
      </c>
      <c r="G57" s="207"/>
      <c r="H57" s="202">
        <v>41.688000000000002</v>
      </c>
      <c r="I57" s="202">
        <v>41.649000000000001</v>
      </c>
      <c r="J57" s="207"/>
      <c r="K57" s="207"/>
      <c r="L57" s="202">
        <v>43.576000000000001</v>
      </c>
      <c r="M57" s="202">
        <v>41.985999999999997</v>
      </c>
      <c r="N57" s="202">
        <v>41.537999999999997</v>
      </c>
      <c r="O57" s="202">
        <v>41.805</v>
      </c>
      <c r="P57" s="204">
        <v>42.003999999999998</v>
      </c>
    </row>
    <row r="58" spans="1:16" ht="15.75" customHeight="1" x14ac:dyDescent="0.3">
      <c r="A58" s="2"/>
      <c r="B58" s="2">
        <v>32</v>
      </c>
      <c r="C58" s="208"/>
      <c r="D58" s="202">
        <v>41.795999999999999</v>
      </c>
      <c r="E58" s="207"/>
      <c r="F58" s="202">
        <v>41.973999999999997</v>
      </c>
      <c r="G58" s="207"/>
      <c r="H58" s="202">
        <v>41.774999999999999</v>
      </c>
      <c r="I58" s="202">
        <v>41.845999999999997</v>
      </c>
      <c r="J58" s="207"/>
      <c r="K58" s="207"/>
      <c r="L58" s="202">
        <v>41.93</v>
      </c>
      <c r="M58" s="202">
        <v>42.034999999999997</v>
      </c>
      <c r="N58" s="202">
        <v>41.783999999999999</v>
      </c>
      <c r="O58" s="202">
        <v>41.835000000000001</v>
      </c>
      <c r="P58" s="204">
        <v>41.832000000000001</v>
      </c>
    </row>
    <row r="59" spans="1:16" ht="15.75" customHeight="1" x14ac:dyDescent="0.3">
      <c r="A59" s="2"/>
      <c r="B59" s="2">
        <v>33</v>
      </c>
      <c r="C59" s="208"/>
      <c r="D59" s="202">
        <v>41.92</v>
      </c>
      <c r="E59" s="207"/>
      <c r="F59" s="202">
        <v>42.061</v>
      </c>
      <c r="G59" s="207"/>
      <c r="H59" s="202">
        <v>41.91</v>
      </c>
      <c r="I59" s="202">
        <v>42.02</v>
      </c>
      <c r="J59" s="207"/>
      <c r="K59" s="207"/>
      <c r="L59" s="202">
        <v>42.219000000000001</v>
      </c>
      <c r="M59" s="202">
        <v>41.805</v>
      </c>
      <c r="N59" s="202">
        <v>41.668999999999997</v>
      </c>
      <c r="O59" s="202">
        <v>41.814</v>
      </c>
      <c r="P59" s="204">
        <v>41.835000000000001</v>
      </c>
    </row>
    <row r="60" spans="1:16" ht="15.75" customHeight="1" x14ac:dyDescent="0.3">
      <c r="A60" s="2"/>
      <c r="B60" s="2">
        <v>34</v>
      </c>
      <c r="C60" s="208"/>
      <c r="D60" s="202">
        <v>42.012999999999998</v>
      </c>
      <c r="E60" s="207"/>
      <c r="F60" s="202">
        <v>41.804000000000002</v>
      </c>
      <c r="G60" s="207"/>
      <c r="H60" s="202">
        <v>41.911999999999999</v>
      </c>
      <c r="I60" s="202">
        <v>41.921999999999997</v>
      </c>
      <c r="J60" s="207"/>
      <c r="K60" s="207"/>
      <c r="L60" s="202">
        <v>41.832000000000001</v>
      </c>
      <c r="M60" s="202">
        <v>42.046999999999997</v>
      </c>
      <c r="N60" s="202">
        <v>41.738999999999997</v>
      </c>
      <c r="O60" s="202">
        <v>41.939</v>
      </c>
      <c r="P60" s="204">
        <v>41.994</v>
      </c>
    </row>
    <row r="61" spans="1:16" ht="15.75" customHeight="1" x14ac:dyDescent="0.3">
      <c r="A61" s="2"/>
      <c r="B61" s="2">
        <v>35</v>
      </c>
      <c r="C61" s="208"/>
      <c r="D61" s="202">
        <v>42.051000000000002</v>
      </c>
      <c r="E61" s="207"/>
      <c r="F61" s="202">
        <v>41.87</v>
      </c>
      <c r="G61" s="207"/>
      <c r="H61" s="202">
        <v>42.798999999999999</v>
      </c>
      <c r="I61" s="202">
        <v>42.850999999999999</v>
      </c>
      <c r="J61" s="207"/>
      <c r="K61" s="207"/>
      <c r="L61" s="202">
        <v>41.668999999999997</v>
      </c>
      <c r="M61" s="202">
        <v>41.951999999999998</v>
      </c>
      <c r="N61" s="202">
        <v>41.811</v>
      </c>
      <c r="O61" s="202">
        <v>41.728000000000002</v>
      </c>
      <c r="P61" s="204">
        <v>42.015000000000001</v>
      </c>
    </row>
    <row r="62" spans="1:16" ht="15.75" customHeight="1" x14ac:dyDescent="0.3">
      <c r="A62" s="2"/>
      <c r="B62" s="2">
        <v>36</v>
      </c>
      <c r="C62" s="208"/>
      <c r="D62" s="207"/>
      <c r="E62" s="207"/>
      <c r="F62" s="202">
        <v>41.77</v>
      </c>
      <c r="G62" s="207"/>
      <c r="H62" s="202">
        <v>42.055</v>
      </c>
      <c r="I62" s="202">
        <v>43.598999999999997</v>
      </c>
      <c r="J62" s="207"/>
      <c r="K62" s="207"/>
      <c r="L62" s="202">
        <v>41.752000000000002</v>
      </c>
      <c r="M62" s="202">
        <v>41.874000000000002</v>
      </c>
      <c r="N62" s="202">
        <v>41.966999999999999</v>
      </c>
      <c r="O62" s="202">
        <v>41.805999999999997</v>
      </c>
      <c r="P62" s="204">
        <v>42.110999999999997</v>
      </c>
    </row>
    <row r="63" spans="1:16" ht="15.75" customHeight="1" x14ac:dyDescent="0.3">
      <c r="A63" s="2"/>
      <c r="B63" s="2">
        <v>37</v>
      </c>
      <c r="C63" s="208"/>
      <c r="D63" s="207"/>
      <c r="E63" s="207"/>
      <c r="F63" s="202">
        <v>41.991</v>
      </c>
      <c r="G63" s="207"/>
      <c r="H63" s="202">
        <v>41.808999999999997</v>
      </c>
      <c r="I63" s="202">
        <v>46.283999999999999</v>
      </c>
      <c r="J63" s="207"/>
      <c r="K63" s="207"/>
      <c r="L63" s="202">
        <v>41.79</v>
      </c>
      <c r="M63" s="202">
        <v>41.828000000000003</v>
      </c>
      <c r="N63" s="202">
        <v>41.792999999999999</v>
      </c>
      <c r="O63" s="202">
        <v>41.71</v>
      </c>
      <c r="P63" s="204">
        <v>42.082000000000001</v>
      </c>
    </row>
    <row r="64" spans="1:16" ht="15.75" customHeight="1" x14ac:dyDescent="0.3">
      <c r="A64" s="2"/>
      <c r="B64" s="2">
        <v>38</v>
      </c>
      <c r="C64" s="208"/>
      <c r="D64" s="207"/>
      <c r="E64" s="207"/>
      <c r="F64" s="202">
        <v>41.887999999999998</v>
      </c>
      <c r="G64" s="207"/>
      <c r="H64" s="202">
        <v>42.002000000000002</v>
      </c>
      <c r="I64" s="202">
        <v>50.533999999999999</v>
      </c>
      <c r="J64" s="207"/>
      <c r="K64" s="207"/>
      <c r="L64" s="202">
        <v>41.761000000000003</v>
      </c>
      <c r="M64" s="202">
        <v>42.064</v>
      </c>
      <c r="N64" s="202">
        <v>42.210999999999999</v>
      </c>
      <c r="O64" s="207"/>
      <c r="P64" s="204">
        <v>41.87</v>
      </c>
    </row>
    <row r="65" spans="1:16" ht="15.75" customHeight="1" x14ac:dyDescent="0.3">
      <c r="A65" s="2"/>
      <c r="B65" s="2">
        <v>39</v>
      </c>
      <c r="C65" s="208"/>
      <c r="D65" s="207"/>
      <c r="E65" s="207"/>
      <c r="F65" s="202">
        <v>41.972000000000001</v>
      </c>
      <c r="G65" s="207"/>
      <c r="H65" s="202">
        <v>41.71</v>
      </c>
      <c r="I65" s="202">
        <v>53.816000000000003</v>
      </c>
      <c r="J65" s="207"/>
      <c r="K65" s="207"/>
      <c r="L65" s="202">
        <v>41.585000000000001</v>
      </c>
      <c r="M65" s="202">
        <v>41.914999999999999</v>
      </c>
      <c r="N65" s="202">
        <v>41.792000000000002</v>
      </c>
      <c r="O65" s="207"/>
      <c r="P65" s="204">
        <v>41.676000000000002</v>
      </c>
    </row>
    <row r="66" spans="1:16" ht="15.75" customHeight="1" x14ac:dyDescent="0.3">
      <c r="A66" s="2"/>
      <c r="B66" s="2">
        <v>40</v>
      </c>
      <c r="C66" s="208"/>
      <c r="D66" s="207"/>
      <c r="E66" s="207"/>
      <c r="F66" s="202">
        <v>41.887999999999998</v>
      </c>
      <c r="G66" s="207"/>
      <c r="H66" s="202">
        <v>41.701999999999998</v>
      </c>
      <c r="I66" s="202">
        <v>55.066000000000003</v>
      </c>
      <c r="J66" s="207"/>
      <c r="K66" s="207"/>
      <c r="L66" s="202">
        <v>41.643000000000001</v>
      </c>
      <c r="M66" s="202">
        <v>41.972999999999999</v>
      </c>
      <c r="N66" s="202">
        <v>42.210999999999999</v>
      </c>
      <c r="O66" s="207"/>
      <c r="P66" s="204">
        <v>42.966000000000001</v>
      </c>
    </row>
    <row r="67" spans="1:16" ht="15.75" customHeight="1" x14ac:dyDescent="0.3">
      <c r="A67" s="2"/>
      <c r="B67" s="2">
        <v>41</v>
      </c>
      <c r="C67" s="208"/>
      <c r="D67" s="207"/>
      <c r="E67" s="207"/>
      <c r="F67" s="202">
        <v>41.825000000000003</v>
      </c>
      <c r="G67" s="207"/>
      <c r="H67" s="202">
        <v>41.674999999999997</v>
      </c>
      <c r="I67" s="207"/>
      <c r="J67" s="207"/>
      <c r="K67" s="207"/>
      <c r="L67" s="202">
        <v>42.048999999999999</v>
      </c>
      <c r="M67" s="202">
        <v>41.875999999999998</v>
      </c>
      <c r="N67" s="202">
        <v>41.725999999999999</v>
      </c>
      <c r="O67" s="207"/>
      <c r="P67" s="204">
        <v>41.975000000000001</v>
      </c>
    </row>
    <row r="68" spans="1:16" ht="15.75" customHeight="1" x14ac:dyDescent="0.3">
      <c r="A68" s="2"/>
      <c r="B68" s="2">
        <v>42</v>
      </c>
      <c r="C68" s="208"/>
      <c r="D68" s="207"/>
      <c r="E68" s="207"/>
      <c r="F68" s="202">
        <v>41.722999999999999</v>
      </c>
      <c r="G68" s="207"/>
      <c r="H68" s="202">
        <v>42.036000000000001</v>
      </c>
      <c r="I68" s="207"/>
      <c r="J68" s="207"/>
      <c r="K68" s="207"/>
      <c r="L68" s="202">
        <v>41.600999999999999</v>
      </c>
      <c r="M68" s="202">
        <v>42.026000000000003</v>
      </c>
      <c r="N68" s="202">
        <v>41.784999999999997</v>
      </c>
      <c r="O68" s="207"/>
      <c r="P68" s="204">
        <v>41.91</v>
      </c>
    </row>
    <row r="69" spans="1:16" ht="15.75" customHeight="1" x14ac:dyDescent="0.3">
      <c r="A69" s="2"/>
      <c r="B69" s="2">
        <v>43</v>
      </c>
      <c r="C69" s="208"/>
      <c r="D69" s="207"/>
      <c r="E69" s="207"/>
      <c r="F69" s="202">
        <v>41.798000000000002</v>
      </c>
      <c r="G69" s="207"/>
      <c r="H69" s="202">
        <v>41.85</v>
      </c>
      <c r="I69" s="207"/>
      <c r="J69" s="207"/>
      <c r="K69" s="207"/>
      <c r="L69" s="202">
        <v>41.481999999999999</v>
      </c>
      <c r="M69" s="207"/>
      <c r="N69" s="202">
        <v>41.694000000000003</v>
      </c>
      <c r="O69" s="207"/>
      <c r="P69" s="204">
        <v>41.924999999999997</v>
      </c>
    </row>
    <row r="70" spans="1:16" ht="15.75" customHeight="1" x14ac:dyDescent="0.3">
      <c r="A70" s="2"/>
      <c r="B70" s="2">
        <v>44</v>
      </c>
      <c r="C70" s="208"/>
      <c r="D70" s="207"/>
      <c r="E70" s="207"/>
      <c r="F70" s="202">
        <v>41.664000000000001</v>
      </c>
      <c r="G70" s="207"/>
      <c r="H70" s="202">
        <v>41.99</v>
      </c>
      <c r="I70" s="207"/>
      <c r="J70" s="207"/>
      <c r="K70" s="207"/>
      <c r="L70" s="202">
        <v>41.475000000000001</v>
      </c>
      <c r="M70" s="207"/>
      <c r="N70" s="202">
        <v>41.762999999999998</v>
      </c>
      <c r="O70" s="207"/>
      <c r="P70" s="204">
        <v>41.981999999999999</v>
      </c>
    </row>
    <row r="71" spans="1:16" ht="15.75" customHeight="1" x14ac:dyDescent="0.3">
      <c r="A71" s="2"/>
      <c r="B71" s="2">
        <v>45</v>
      </c>
      <c r="C71" s="208"/>
      <c r="D71" s="207"/>
      <c r="E71" s="207"/>
      <c r="F71" s="202">
        <v>41.838000000000001</v>
      </c>
      <c r="G71" s="207"/>
      <c r="H71" s="202">
        <v>41.959000000000003</v>
      </c>
      <c r="I71" s="207"/>
      <c r="J71" s="207"/>
      <c r="K71" s="207"/>
      <c r="L71" s="202">
        <v>41.43</v>
      </c>
      <c r="M71" s="207"/>
      <c r="N71" s="202">
        <v>41.765999999999998</v>
      </c>
      <c r="O71" s="207"/>
      <c r="P71" s="204">
        <v>42.225999999999999</v>
      </c>
    </row>
    <row r="72" spans="1:16" ht="15.75" customHeight="1" x14ac:dyDescent="0.3">
      <c r="A72" s="2"/>
      <c r="B72" s="2">
        <v>46</v>
      </c>
      <c r="C72" s="208"/>
      <c r="D72" s="207"/>
      <c r="E72" s="207"/>
      <c r="F72" s="202">
        <v>42.103000000000002</v>
      </c>
      <c r="G72" s="207"/>
      <c r="H72" s="202">
        <v>41.814999999999998</v>
      </c>
      <c r="I72" s="207"/>
      <c r="J72" s="207"/>
      <c r="K72" s="207"/>
      <c r="L72" s="202">
        <v>41.478999999999999</v>
      </c>
      <c r="M72" s="207"/>
      <c r="N72" s="202">
        <v>41.715000000000003</v>
      </c>
      <c r="O72" s="207"/>
      <c r="P72" s="204">
        <v>42.152000000000001</v>
      </c>
    </row>
    <row r="73" spans="1:16" ht="15.75" customHeight="1" x14ac:dyDescent="0.3">
      <c r="A73" s="2"/>
      <c r="B73" s="2">
        <v>47</v>
      </c>
      <c r="C73" s="208"/>
      <c r="D73" s="207"/>
      <c r="E73" s="207"/>
      <c r="F73" s="202">
        <v>41.920999999999999</v>
      </c>
      <c r="G73" s="207"/>
      <c r="H73" s="202">
        <v>41.8</v>
      </c>
      <c r="I73" s="207"/>
      <c r="J73" s="207"/>
      <c r="K73" s="207"/>
      <c r="L73" s="202">
        <v>41.475999999999999</v>
      </c>
      <c r="M73" s="207"/>
      <c r="N73" s="202">
        <v>41.625999999999998</v>
      </c>
      <c r="O73" s="207"/>
      <c r="P73" s="204">
        <v>42.61</v>
      </c>
    </row>
    <row r="74" spans="1:16" ht="15.75" customHeight="1" x14ac:dyDescent="0.3">
      <c r="A74" s="2"/>
      <c r="B74" s="2">
        <v>48</v>
      </c>
      <c r="C74" s="208"/>
      <c r="D74" s="207"/>
      <c r="E74" s="207"/>
      <c r="F74" s="202">
        <v>41.734000000000002</v>
      </c>
      <c r="G74" s="207"/>
      <c r="H74" s="202">
        <v>41.662999999999997</v>
      </c>
      <c r="I74" s="207"/>
      <c r="J74" s="207"/>
      <c r="K74" s="207"/>
      <c r="L74" s="202">
        <v>41.915999999999997</v>
      </c>
      <c r="M74" s="207"/>
      <c r="N74" s="202">
        <v>42.506999999999998</v>
      </c>
      <c r="O74" s="207"/>
      <c r="P74" s="204">
        <v>41.993000000000002</v>
      </c>
    </row>
    <row r="75" spans="1:16" ht="15.75" customHeight="1" x14ac:dyDescent="0.3">
      <c r="A75" s="2"/>
      <c r="B75" s="2">
        <v>49</v>
      </c>
      <c r="C75" s="208"/>
      <c r="D75" s="207"/>
      <c r="E75" s="207"/>
      <c r="F75" s="202">
        <v>41.633000000000003</v>
      </c>
      <c r="G75" s="207"/>
      <c r="H75" s="202">
        <v>41.743000000000002</v>
      </c>
      <c r="I75" s="207"/>
      <c r="J75" s="207"/>
      <c r="K75" s="207"/>
      <c r="L75" s="202">
        <v>41.472000000000001</v>
      </c>
      <c r="M75" s="207"/>
      <c r="N75" s="202">
        <v>41.817999999999998</v>
      </c>
      <c r="O75" s="207"/>
      <c r="P75" s="204">
        <v>41.859000000000002</v>
      </c>
    </row>
    <row r="76" spans="1:16" ht="15.75" customHeight="1" x14ac:dyDescent="0.3">
      <c r="A76" s="2"/>
      <c r="B76" s="2">
        <v>50</v>
      </c>
      <c r="C76" s="208"/>
      <c r="D76" s="207"/>
      <c r="E76" s="207"/>
      <c r="F76" s="202">
        <v>41.850999999999999</v>
      </c>
      <c r="G76" s="207"/>
      <c r="H76" s="202">
        <v>41.805</v>
      </c>
      <c r="I76" s="207"/>
      <c r="J76" s="207"/>
      <c r="K76" s="207"/>
      <c r="L76" s="202">
        <v>41.598999999999997</v>
      </c>
      <c r="M76" s="207"/>
      <c r="N76" s="202">
        <v>42.223999999999997</v>
      </c>
      <c r="O76" s="207"/>
      <c r="P76" s="204">
        <v>42.101999999999997</v>
      </c>
    </row>
    <row r="77" spans="1:16" ht="15.75" customHeight="1" x14ac:dyDescent="0.3">
      <c r="A77" s="2"/>
      <c r="B77" s="2">
        <v>51</v>
      </c>
      <c r="C77" s="208"/>
      <c r="D77" s="207"/>
      <c r="E77" s="207"/>
      <c r="F77" s="202">
        <v>41.817</v>
      </c>
      <c r="G77" s="207"/>
      <c r="H77" s="202">
        <v>41.76</v>
      </c>
      <c r="I77" s="207"/>
      <c r="J77" s="207"/>
      <c r="K77" s="207"/>
      <c r="L77" s="202">
        <v>41.616</v>
      </c>
      <c r="M77" s="207"/>
      <c r="N77" s="202">
        <v>41.7</v>
      </c>
      <c r="O77" s="207"/>
      <c r="P77" s="204">
        <v>41.905000000000001</v>
      </c>
    </row>
    <row r="78" spans="1:16" ht="15.75" customHeight="1" x14ac:dyDescent="0.3">
      <c r="A78" s="2"/>
      <c r="B78" s="2">
        <v>52</v>
      </c>
      <c r="C78" s="208"/>
      <c r="D78" s="207"/>
      <c r="E78" s="207"/>
      <c r="F78" s="202">
        <v>41.994</v>
      </c>
      <c r="G78" s="207"/>
      <c r="H78" s="202">
        <v>41.734000000000002</v>
      </c>
      <c r="I78" s="207"/>
      <c r="J78" s="207"/>
      <c r="K78" s="207"/>
      <c r="L78" s="202">
        <v>42.319000000000003</v>
      </c>
      <c r="M78" s="207"/>
      <c r="N78" s="202">
        <v>41.661999999999999</v>
      </c>
      <c r="O78" s="207"/>
      <c r="P78" s="204">
        <v>42.396999999999998</v>
      </c>
    </row>
    <row r="79" spans="1:16" ht="15.75" customHeight="1" x14ac:dyDescent="0.3">
      <c r="A79" s="2"/>
      <c r="B79" s="2">
        <v>53</v>
      </c>
      <c r="C79" s="208"/>
      <c r="D79" s="207"/>
      <c r="E79" s="207"/>
      <c r="F79" s="202">
        <v>41.703000000000003</v>
      </c>
      <c r="G79" s="207"/>
      <c r="H79" s="207"/>
      <c r="I79" s="207"/>
      <c r="J79" s="207"/>
      <c r="K79" s="207"/>
      <c r="L79" s="202">
        <v>41.857999999999997</v>
      </c>
      <c r="M79" s="207"/>
      <c r="N79" s="202">
        <v>41.85</v>
      </c>
      <c r="O79" s="207"/>
      <c r="P79" s="204">
        <v>41.923000000000002</v>
      </c>
    </row>
    <row r="80" spans="1:16" ht="15.75" customHeight="1" x14ac:dyDescent="0.3">
      <c r="A80" s="2"/>
      <c r="B80" s="2">
        <v>54</v>
      </c>
      <c r="C80" s="208"/>
      <c r="D80" s="207"/>
      <c r="E80" s="207"/>
      <c r="F80" s="202">
        <v>41.817</v>
      </c>
      <c r="G80" s="207"/>
      <c r="H80" s="207"/>
      <c r="I80" s="207"/>
      <c r="J80" s="207"/>
      <c r="K80" s="207"/>
      <c r="L80" s="202">
        <v>41.692999999999998</v>
      </c>
      <c r="M80" s="207"/>
      <c r="N80" s="202">
        <v>42.066000000000003</v>
      </c>
      <c r="O80" s="207"/>
      <c r="P80" s="204">
        <v>41.978000000000002</v>
      </c>
    </row>
    <row r="81" spans="1:16" ht="15.75" customHeight="1" x14ac:dyDescent="0.3">
      <c r="A81" s="2"/>
      <c r="B81" s="2">
        <v>55</v>
      </c>
      <c r="C81" s="208"/>
      <c r="D81" s="207"/>
      <c r="E81" s="207"/>
      <c r="F81" s="202">
        <v>41.676000000000002</v>
      </c>
      <c r="G81" s="207"/>
      <c r="H81" s="207"/>
      <c r="I81" s="207"/>
      <c r="J81" s="207"/>
      <c r="K81" s="207"/>
      <c r="L81" s="202">
        <v>41.645000000000003</v>
      </c>
      <c r="M81" s="207"/>
      <c r="N81" s="202">
        <v>41.948999999999998</v>
      </c>
      <c r="O81" s="207"/>
      <c r="P81" s="204">
        <v>41.966999999999999</v>
      </c>
    </row>
    <row r="82" spans="1:16" ht="15.75" customHeight="1" x14ac:dyDescent="0.3">
      <c r="A82" s="2"/>
      <c r="B82" s="2">
        <v>56</v>
      </c>
      <c r="C82" s="208"/>
      <c r="D82" s="207"/>
      <c r="E82" s="207"/>
      <c r="F82" s="202">
        <v>41.887999999999998</v>
      </c>
      <c r="G82" s="207"/>
      <c r="H82" s="207"/>
      <c r="I82" s="207"/>
      <c r="J82" s="207"/>
      <c r="K82" s="207"/>
      <c r="L82" s="202">
        <v>41.384999999999998</v>
      </c>
      <c r="M82" s="207"/>
      <c r="N82" s="202">
        <v>41.68</v>
      </c>
      <c r="O82" s="207"/>
      <c r="P82" s="204">
        <v>42.14</v>
      </c>
    </row>
    <row r="83" spans="1:16" ht="15.75" customHeight="1" x14ac:dyDescent="0.3">
      <c r="A83" s="2"/>
      <c r="B83" s="2">
        <v>57</v>
      </c>
      <c r="C83" s="210"/>
      <c r="D83" s="207"/>
      <c r="E83" s="207"/>
      <c r="F83" s="202">
        <v>41.781999999999996</v>
      </c>
      <c r="G83" s="207"/>
      <c r="H83" s="207"/>
      <c r="I83" s="207"/>
      <c r="J83" s="207"/>
      <c r="K83" s="207"/>
      <c r="L83" s="207"/>
      <c r="M83" s="207"/>
      <c r="N83" s="202">
        <v>41.802999999999997</v>
      </c>
      <c r="O83" s="207"/>
      <c r="P83" s="204">
        <v>42.05</v>
      </c>
    </row>
    <row r="84" spans="1:16" ht="15.75" customHeight="1" x14ac:dyDescent="0.3">
      <c r="A84" s="2"/>
      <c r="B84" s="2">
        <v>58</v>
      </c>
      <c r="C84" s="210"/>
      <c r="D84" s="207"/>
      <c r="E84" s="207"/>
      <c r="F84" s="202">
        <v>41.875</v>
      </c>
      <c r="G84" s="207"/>
      <c r="H84" s="207"/>
      <c r="I84" s="207"/>
      <c r="J84" s="207"/>
      <c r="K84" s="207"/>
      <c r="L84" s="207"/>
      <c r="M84" s="207"/>
      <c r="N84" s="202">
        <v>41.7</v>
      </c>
      <c r="O84" s="207"/>
      <c r="P84" s="204">
        <v>41.954999999999998</v>
      </c>
    </row>
    <row r="85" spans="1:16" ht="15.75" customHeight="1" x14ac:dyDescent="0.3">
      <c r="A85" s="2"/>
      <c r="B85" s="2">
        <v>59</v>
      </c>
      <c r="C85" s="210"/>
      <c r="D85" s="207"/>
      <c r="E85" s="207"/>
      <c r="F85" s="202">
        <v>41.883000000000003</v>
      </c>
      <c r="G85" s="207"/>
      <c r="H85" s="207"/>
      <c r="I85" s="207"/>
      <c r="J85" s="207"/>
      <c r="K85" s="207"/>
      <c r="L85" s="207"/>
      <c r="M85" s="207"/>
      <c r="N85" s="202">
        <v>42.033999999999999</v>
      </c>
      <c r="O85" s="207"/>
      <c r="P85" s="204">
        <v>42.002000000000002</v>
      </c>
    </row>
    <row r="86" spans="1:16" ht="15.75" customHeight="1" x14ac:dyDescent="0.3">
      <c r="A86" s="2"/>
      <c r="B86" s="2">
        <v>60</v>
      </c>
      <c r="C86" s="210"/>
      <c r="D86" s="207"/>
      <c r="E86" s="207"/>
      <c r="F86" s="202">
        <v>41.82</v>
      </c>
      <c r="G86" s="207"/>
      <c r="H86" s="207"/>
      <c r="I86" s="207"/>
      <c r="J86" s="207"/>
      <c r="K86" s="207"/>
      <c r="L86" s="207"/>
      <c r="M86" s="207"/>
      <c r="N86" s="202">
        <v>41.878999999999998</v>
      </c>
      <c r="O86" s="207"/>
      <c r="P86" s="209"/>
    </row>
    <row r="87" spans="1:16" ht="15.75" customHeight="1" x14ac:dyDescent="0.3">
      <c r="A87" s="2"/>
      <c r="B87" s="2">
        <v>61</v>
      </c>
      <c r="C87" s="210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2">
        <v>41.761000000000003</v>
      </c>
      <c r="O87" s="207"/>
      <c r="P87" s="209"/>
    </row>
    <row r="88" spans="1:16" ht="15.75" customHeight="1" x14ac:dyDescent="0.3">
      <c r="A88" s="2"/>
      <c r="B88" s="2">
        <v>62</v>
      </c>
      <c r="C88" s="210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9"/>
    </row>
    <row r="89" spans="1:16" ht="15.75" customHeight="1" x14ac:dyDescent="0.3">
      <c r="A89" s="2"/>
      <c r="B89" s="2">
        <v>63</v>
      </c>
      <c r="C89" s="210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</row>
    <row r="90" spans="1:16" ht="15.75" customHeight="1" x14ac:dyDescent="0.3">
      <c r="A90" s="2"/>
      <c r="B90" s="2"/>
      <c r="C90" s="210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9"/>
    </row>
    <row r="91" spans="1:16" ht="15.75" customHeight="1" x14ac:dyDescent="0.3">
      <c r="A91" s="2"/>
      <c r="B91" s="2"/>
      <c r="C91" s="211"/>
      <c r="D91" s="212"/>
      <c r="E91" s="212"/>
      <c r="F91" s="212"/>
      <c r="G91" s="212"/>
      <c r="H91" s="212"/>
      <c r="I91" s="212"/>
      <c r="J91" s="212"/>
      <c r="K91" s="212"/>
      <c r="L91" s="212"/>
      <c r="M91" s="213"/>
      <c r="N91" s="213"/>
      <c r="O91" s="213"/>
      <c r="P91" s="214"/>
    </row>
    <row r="92" spans="1:16" ht="15.75" customHeight="1" x14ac:dyDescent="0.3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2"/>
      <c r="N92" s="2"/>
      <c r="O92" s="2"/>
      <c r="P92" s="2"/>
    </row>
    <row r="93" spans="1:16" ht="15.75" customHeight="1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</row>
    <row r="94" spans="1:16" ht="15.75" customHeight="1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</row>
    <row r="95" spans="1:16" ht="15.75" customHeight="1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</row>
    <row r="96" spans="1:16" ht="15.75" customHeight="1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</row>
    <row r="97" spans="1:16" ht="15.75" customHeight="1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</row>
    <row r="98" spans="1:16" ht="15.75" customHeight="1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</row>
    <row r="99" spans="1:16" ht="15.75" customHeight="1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</row>
    <row r="100" spans="1:16" ht="15.75" customHeight="1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</row>
    <row r="101" spans="1:16" ht="15.75" customHeight="1" x14ac:dyDescent="0.3"/>
    <row r="102" spans="1:16" ht="15.75" customHeight="1" x14ac:dyDescent="0.3"/>
    <row r="103" spans="1:16" ht="15.75" customHeight="1" x14ac:dyDescent="0.3"/>
    <row r="104" spans="1:16" ht="15.75" customHeight="1" x14ac:dyDescent="0.3"/>
    <row r="105" spans="1:16" ht="15.75" customHeight="1" x14ac:dyDescent="0.3"/>
    <row r="106" spans="1:16" ht="15.75" customHeight="1" x14ac:dyDescent="0.3"/>
    <row r="107" spans="1:16" ht="15.75" customHeight="1" x14ac:dyDescent="0.3"/>
    <row r="108" spans="1:16" ht="15.75" customHeight="1" x14ac:dyDescent="0.3"/>
    <row r="109" spans="1:16" ht="15.75" customHeight="1" x14ac:dyDescent="0.3"/>
    <row r="110" spans="1:16" ht="15.75" customHeight="1" x14ac:dyDescent="0.3"/>
    <row r="111" spans="1:16" ht="15.75" customHeight="1" x14ac:dyDescent="0.3"/>
    <row r="112" spans="1:1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2">
    <mergeCell ref="F6:H6"/>
    <mergeCell ref="I6:I7"/>
    <mergeCell ref="J6:K6"/>
    <mergeCell ref="L6:M6"/>
    <mergeCell ref="A2:L2"/>
    <mergeCell ref="A4:N4"/>
    <mergeCell ref="A6:A7"/>
    <mergeCell ref="B6:B7"/>
    <mergeCell ref="C6:C7"/>
    <mergeCell ref="D6:D7"/>
    <mergeCell ref="E6:E7"/>
    <mergeCell ref="N6:N7"/>
  </mergeCells>
  <pageMargins left="0.70833333333333304" right="0.51180555555555496" top="0.74791666666666701" bottom="0.7479166666666670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2.6640625" customWidth="1"/>
    <col min="3" max="6" width="9.44140625" customWidth="1"/>
    <col min="7" max="7" width="11.33203125" customWidth="1"/>
    <col min="8" max="8" width="12.88671875" customWidth="1"/>
    <col min="9" max="9" width="13" customWidth="1"/>
    <col min="10" max="10" width="12.6640625" customWidth="1"/>
    <col min="11" max="11" width="12" customWidth="1"/>
    <col min="12" max="12" width="15.88671875" customWidth="1"/>
    <col min="13" max="13" width="11.44140625" customWidth="1"/>
    <col min="14" max="14" width="10.5546875" customWidth="1"/>
    <col min="15" max="16" width="8.88671875" customWidth="1"/>
  </cols>
  <sheetData>
    <row r="1" spans="1:16" ht="14.4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</row>
    <row r="2" spans="1:16" ht="18" x14ac:dyDescent="0.35">
      <c r="A2" s="323" t="s">
        <v>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"/>
      <c r="N2" s="2"/>
      <c r="O2" s="2"/>
      <c r="P2" s="2"/>
    </row>
    <row r="3" spans="1:16" ht="7.5" customHeight="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</row>
    <row r="4" spans="1:16" ht="18" x14ac:dyDescent="0.35">
      <c r="A4" s="324" t="s">
        <v>20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6"/>
      <c r="O4" s="2"/>
      <c r="P4" s="2"/>
    </row>
    <row r="5" spans="1:16" ht="7.5" customHeight="1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</row>
    <row r="6" spans="1:16" ht="30" customHeight="1" x14ac:dyDescent="0.3">
      <c r="A6" s="327" t="s">
        <v>85</v>
      </c>
      <c r="B6" s="328" t="s">
        <v>44</v>
      </c>
      <c r="C6" s="329" t="s">
        <v>48</v>
      </c>
      <c r="D6" s="331" t="s">
        <v>86</v>
      </c>
      <c r="E6" s="333" t="s">
        <v>87</v>
      </c>
      <c r="F6" s="318" t="s">
        <v>88</v>
      </c>
      <c r="G6" s="267"/>
      <c r="H6" s="267"/>
      <c r="I6" s="319" t="s">
        <v>89</v>
      </c>
      <c r="J6" s="320" t="s">
        <v>90</v>
      </c>
      <c r="K6" s="268"/>
      <c r="L6" s="321" t="s">
        <v>91</v>
      </c>
      <c r="M6" s="322"/>
      <c r="N6" s="279" t="s">
        <v>92</v>
      </c>
      <c r="O6" s="3"/>
      <c r="P6" s="3"/>
    </row>
    <row r="7" spans="1:16" ht="27.75" customHeight="1" x14ac:dyDescent="0.3">
      <c r="A7" s="283"/>
      <c r="B7" s="274"/>
      <c r="C7" s="330"/>
      <c r="D7" s="332"/>
      <c r="E7" s="293"/>
      <c r="F7" s="110" t="s">
        <v>93</v>
      </c>
      <c r="G7" s="111" t="s">
        <v>94</v>
      </c>
      <c r="H7" s="112" t="s">
        <v>95</v>
      </c>
      <c r="I7" s="274"/>
      <c r="J7" s="113" t="s">
        <v>96</v>
      </c>
      <c r="K7" s="114" t="s">
        <v>97</v>
      </c>
      <c r="L7" s="115" t="s">
        <v>98</v>
      </c>
      <c r="M7" s="116" t="s">
        <v>99</v>
      </c>
      <c r="N7" s="334"/>
      <c r="O7" s="3"/>
      <c r="P7" s="3"/>
    </row>
    <row r="8" spans="1:16" ht="30" customHeight="1" x14ac:dyDescent="0.3">
      <c r="A8" s="117">
        <v>1</v>
      </c>
      <c r="B8" s="118" t="s">
        <v>68</v>
      </c>
      <c r="C8" s="119">
        <v>21</v>
      </c>
      <c r="D8" s="120">
        <f>COUNTA(C27:C91)</f>
        <v>35</v>
      </c>
      <c r="E8" s="215">
        <f>COUNTA(C27:C91)</f>
        <v>35</v>
      </c>
      <c r="F8" s="122">
        <f>MIN(C27:C90)</f>
        <v>41.715000000000003</v>
      </c>
      <c r="G8" s="123">
        <f>AVERAGE(C27:C93)</f>
        <v>42.144457142857128</v>
      </c>
      <c r="H8" s="124">
        <f t="shared" ref="H8:H21" si="0">G8-F8</f>
        <v>0.42945714285712455</v>
      </c>
      <c r="I8" s="125">
        <v>1.7615740740740741E-2</v>
      </c>
      <c r="J8" s="126">
        <f t="shared" ref="J8:K8" si="1">I8</f>
        <v>1.7615740740740741E-2</v>
      </c>
      <c r="K8" s="127">
        <f t="shared" si="1"/>
        <v>1.7615740740740741E-2</v>
      </c>
      <c r="L8" s="128">
        <v>137.61799999999999</v>
      </c>
      <c r="M8" s="216">
        <v>90.989000000000004</v>
      </c>
      <c r="N8" s="231"/>
      <c r="O8" s="146"/>
      <c r="P8" s="4"/>
    </row>
    <row r="9" spans="1:16" ht="30" customHeight="1" x14ac:dyDescent="0.3">
      <c r="A9" s="132">
        <v>2</v>
      </c>
      <c r="B9" s="133" t="s">
        <v>68</v>
      </c>
      <c r="C9" s="134">
        <v>2</v>
      </c>
      <c r="D9" s="135">
        <f>COUNTA(D27:D91)+D8+1</f>
        <v>77</v>
      </c>
      <c r="E9" s="218">
        <f>COUNTA(D27:D91)+1</f>
        <v>42</v>
      </c>
      <c r="F9" s="137">
        <f>MIN(D27:D90)</f>
        <v>41.667000000000002</v>
      </c>
      <c r="G9" s="138">
        <f>AVERAGE(D27:D92)</f>
        <v>41.90909756097561</v>
      </c>
      <c r="H9" s="139">
        <f t="shared" si="0"/>
        <v>0.24209756097560842</v>
      </c>
      <c r="I9" s="140">
        <v>3.9097222222222221E-2</v>
      </c>
      <c r="J9" s="141">
        <f t="shared" ref="J9:J21" si="2">I9-I8</f>
        <v>2.148148148148148E-2</v>
      </c>
      <c r="K9" s="142">
        <f>J9+K8</f>
        <v>3.9097222222222221E-2</v>
      </c>
      <c r="L9" s="143">
        <v>141.16900000000001</v>
      </c>
      <c r="M9" s="144">
        <v>94.68</v>
      </c>
      <c r="N9" s="145"/>
      <c r="O9" s="146"/>
      <c r="P9" s="4"/>
    </row>
    <row r="10" spans="1:16" ht="30" customHeight="1" x14ac:dyDescent="0.3">
      <c r="A10" s="132">
        <v>3</v>
      </c>
      <c r="B10" s="147" t="s">
        <v>69</v>
      </c>
      <c r="C10" s="148">
        <v>3</v>
      </c>
      <c r="D10" s="135">
        <f>COUNTA(E27:E91)+D9+1</f>
        <v>121</v>
      </c>
      <c r="E10" s="218">
        <f>COUNTA(E27:E91)+1</f>
        <v>44</v>
      </c>
      <c r="F10" s="137">
        <f>MIN(E27:E92)</f>
        <v>41.756</v>
      </c>
      <c r="G10" s="138">
        <f>AVERAGE(E27:E93)</f>
        <v>42.07504651162791</v>
      </c>
      <c r="H10" s="139">
        <f t="shared" si="0"/>
        <v>0.31904651162790998</v>
      </c>
      <c r="I10" s="140">
        <v>6.1666666666666668E-2</v>
      </c>
      <c r="J10" s="141">
        <f t="shared" si="2"/>
        <v>2.2569444444444448E-2</v>
      </c>
      <c r="K10" s="142">
        <f>J10</f>
        <v>2.2569444444444448E-2</v>
      </c>
      <c r="L10" s="143">
        <v>136.72300000000001</v>
      </c>
      <c r="M10" s="152">
        <v>90.472999999999999</v>
      </c>
      <c r="N10" s="145"/>
      <c r="O10" s="146"/>
      <c r="P10" s="4"/>
    </row>
    <row r="11" spans="1:16" ht="30" customHeight="1" x14ac:dyDescent="0.3">
      <c r="A11" s="132">
        <v>4</v>
      </c>
      <c r="B11" s="147" t="s">
        <v>69</v>
      </c>
      <c r="C11" s="134">
        <v>10</v>
      </c>
      <c r="D11" s="135">
        <f>COUNTA(F27:F91)+D10+1</f>
        <v>180</v>
      </c>
      <c r="E11" s="218">
        <f>COUNTA(F27:F91)+1</f>
        <v>59</v>
      </c>
      <c r="F11" s="149">
        <f>MIN(F27:F92)</f>
        <v>41.850999999999999</v>
      </c>
      <c r="G11" s="138">
        <f>AVERAGE(F27:F92)</f>
        <v>42.283379310344827</v>
      </c>
      <c r="H11" s="139">
        <f t="shared" si="0"/>
        <v>0.43237931034482813</v>
      </c>
      <c r="I11" s="140">
        <v>9.1631944444444446E-2</v>
      </c>
      <c r="J11" s="141">
        <f t="shared" si="2"/>
        <v>2.9965277777777778E-2</v>
      </c>
      <c r="K11" s="142">
        <f>J11+K10</f>
        <v>5.2534722222222226E-2</v>
      </c>
      <c r="L11" s="143">
        <v>136.92400000000001</v>
      </c>
      <c r="M11" s="152">
        <v>90.58</v>
      </c>
      <c r="N11" s="145"/>
      <c r="O11" s="146"/>
      <c r="P11" s="4"/>
    </row>
    <row r="12" spans="1:16" ht="30" customHeight="1" x14ac:dyDescent="0.3">
      <c r="A12" s="132">
        <v>5</v>
      </c>
      <c r="B12" s="147" t="s">
        <v>68</v>
      </c>
      <c r="C12" s="134">
        <v>44</v>
      </c>
      <c r="D12" s="135">
        <f>COUNTA(G27:G91)+D11+1</f>
        <v>225</v>
      </c>
      <c r="E12" s="218">
        <f>COUNTA(G27:G91)+1</f>
        <v>45</v>
      </c>
      <c r="F12" s="219">
        <f>MIN(G27:G92)</f>
        <v>41.686</v>
      </c>
      <c r="G12" s="151">
        <f>AVERAGE(G27:G892)</f>
        <v>42.011204545454547</v>
      </c>
      <c r="H12" s="139">
        <f t="shared" si="0"/>
        <v>0.32520454545454669</v>
      </c>
      <c r="I12" s="140">
        <v>0.11460648148148148</v>
      </c>
      <c r="J12" s="141">
        <f t="shared" si="2"/>
        <v>2.2974537037037029E-2</v>
      </c>
      <c r="K12" s="142">
        <f>J12+K9</f>
        <v>6.207175925925925E-2</v>
      </c>
      <c r="L12" s="143">
        <v>136.00200000000001</v>
      </c>
      <c r="M12" s="152">
        <v>90.168000000000006</v>
      </c>
      <c r="N12" s="145"/>
      <c r="O12" s="146"/>
      <c r="P12" s="4"/>
    </row>
    <row r="13" spans="1:16" ht="30" customHeight="1" x14ac:dyDescent="0.3">
      <c r="A13" s="132">
        <v>6</v>
      </c>
      <c r="B13" s="147" t="s">
        <v>68</v>
      </c>
      <c r="C13" s="134">
        <v>18</v>
      </c>
      <c r="D13" s="135">
        <f>COUNTA(H27:H91)+D12+1</f>
        <v>252</v>
      </c>
      <c r="E13" s="218">
        <f>COUNTA(H27:H91)+1</f>
        <v>27</v>
      </c>
      <c r="F13" s="153">
        <f>MIN(H27:H92)</f>
        <v>41.755000000000003</v>
      </c>
      <c r="G13" s="138">
        <f>AVERAGE(H27:H92)</f>
        <v>42.209653846153842</v>
      </c>
      <c r="H13" s="139">
        <f t="shared" si="0"/>
        <v>0.45465384615383897</v>
      </c>
      <c r="I13" s="140">
        <v>0.12888888888888889</v>
      </c>
      <c r="J13" s="141">
        <f t="shared" si="2"/>
        <v>1.428240740740741E-2</v>
      </c>
      <c r="K13" s="142">
        <f>J13+K12</f>
        <v>7.6354166666666667E-2</v>
      </c>
      <c r="L13" s="143">
        <v>136.60300000000001</v>
      </c>
      <c r="M13" s="152">
        <v>90.384</v>
      </c>
      <c r="N13" s="145"/>
      <c r="O13" s="146"/>
      <c r="P13" s="4"/>
    </row>
    <row r="14" spans="1:16" ht="30" customHeight="1" x14ac:dyDescent="0.3">
      <c r="A14" s="132">
        <v>7</v>
      </c>
      <c r="B14" s="147" t="s">
        <v>69</v>
      </c>
      <c r="C14" s="134">
        <v>8</v>
      </c>
      <c r="D14" s="135">
        <f>COUNTA(I27:I91)+D13+1</f>
        <v>283</v>
      </c>
      <c r="E14" s="218">
        <f>COUNTA(I27:I91)+1</f>
        <v>31</v>
      </c>
      <c r="F14" s="149">
        <f>MIN(I27:I92)</f>
        <v>41.933999999999997</v>
      </c>
      <c r="G14" s="138">
        <f>AVERAGE(I27:I92)</f>
        <v>51.754800000000003</v>
      </c>
      <c r="H14" s="139">
        <f t="shared" si="0"/>
        <v>9.8208000000000055</v>
      </c>
      <c r="I14" s="140">
        <v>0.14859953703703704</v>
      </c>
      <c r="J14" s="141">
        <f t="shared" si="2"/>
        <v>1.9710648148148158E-2</v>
      </c>
      <c r="K14" s="142">
        <f>J14+K11</f>
        <v>7.2245370370370376E-2</v>
      </c>
      <c r="L14" s="143">
        <v>150.185</v>
      </c>
      <c r="M14" s="152">
        <v>90.61</v>
      </c>
      <c r="N14" s="145"/>
      <c r="O14" s="146"/>
      <c r="P14" s="4"/>
    </row>
    <row r="15" spans="1:16" ht="30" customHeight="1" x14ac:dyDescent="0.3">
      <c r="A15" s="154">
        <v>8</v>
      </c>
      <c r="B15" s="147" t="s">
        <v>69</v>
      </c>
      <c r="C15" s="134">
        <v>11</v>
      </c>
      <c r="D15" s="135">
        <f>COUNTA(J27:J92)+D14+1</f>
        <v>300</v>
      </c>
      <c r="E15" s="220">
        <f>COUNTA(J27:J92)+1</f>
        <v>17</v>
      </c>
      <c r="F15" s="219">
        <f>MIN(J27:J92)</f>
        <v>54.747</v>
      </c>
      <c r="G15" s="151">
        <f>AVERAGE(J27:J92)</f>
        <v>55.433812499999995</v>
      </c>
      <c r="H15" s="139">
        <f t="shared" si="0"/>
        <v>0.68681249999999494</v>
      </c>
      <c r="I15" s="156">
        <v>0.16059027777777779</v>
      </c>
      <c r="J15" s="157">
        <f t="shared" si="2"/>
        <v>1.1990740740740746E-2</v>
      </c>
      <c r="K15" s="142">
        <f t="shared" ref="K15:K16" si="3">J15+K14</f>
        <v>8.4236111111111123E-2</v>
      </c>
      <c r="L15" s="158">
        <v>150.321</v>
      </c>
      <c r="M15" s="162">
        <v>90.876000000000005</v>
      </c>
      <c r="N15" s="160"/>
      <c r="O15" s="146"/>
      <c r="P15" s="4"/>
    </row>
    <row r="16" spans="1:16" ht="30" customHeight="1" x14ac:dyDescent="0.3">
      <c r="A16" s="154">
        <v>9</v>
      </c>
      <c r="B16" s="147" t="s">
        <v>69</v>
      </c>
      <c r="C16" s="134">
        <v>13</v>
      </c>
      <c r="D16" s="135">
        <f>COUNTA(K27:K91)+D15+1</f>
        <v>335</v>
      </c>
      <c r="E16" s="220">
        <f>COUNTA(K27:K91)+1</f>
        <v>35</v>
      </c>
      <c r="F16" s="221">
        <f>MIN(K27:K92)</f>
        <v>41.79</v>
      </c>
      <c r="G16" s="138">
        <f>AVERAGE(K27:K92)</f>
        <v>46.390147058823523</v>
      </c>
      <c r="H16" s="139">
        <f t="shared" si="0"/>
        <v>4.6001470588235236</v>
      </c>
      <c r="I16" s="156">
        <v>0.1804398148148148</v>
      </c>
      <c r="J16" s="157">
        <f t="shared" si="2"/>
        <v>1.9849537037037013E-2</v>
      </c>
      <c r="K16" s="142">
        <f t="shared" si="3"/>
        <v>0.10408564814814814</v>
      </c>
      <c r="L16" s="158">
        <v>136.80600000000001</v>
      </c>
      <c r="M16" s="162">
        <v>90.429000000000002</v>
      </c>
      <c r="N16" s="160"/>
      <c r="O16" s="146"/>
      <c r="P16" s="4"/>
    </row>
    <row r="17" spans="1:16" ht="30" customHeight="1" x14ac:dyDescent="0.3">
      <c r="A17" s="154">
        <v>10</v>
      </c>
      <c r="B17" s="133" t="s">
        <v>68</v>
      </c>
      <c r="C17" s="134">
        <v>21</v>
      </c>
      <c r="D17" s="135">
        <f>COUNTA(L27:L91)+D16+1</f>
        <v>393</v>
      </c>
      <c r="E17" s="220">
        <f>COUNTA(L27:L91)+1</f>
        <v>58</v>
      </c>
      <c r="F17" s="164">
        <f>MIN(L27:L92)</f>
        <v>41.194000000000003</v>
      </c>
      <c r="G17" s="151">
        <f>AVERAGE(L27:L92)</f>
        <v>41.682596491228075</v>
      </c>
      <c r="H17" s="139">
        <f t="shared" si="0"/>
        <v>0.48859649122807269</v>
      </c>
      <c r="I17" s="156">
        <v>0.20951388888888889</v>
      </c>
      <c r="J17" s="157">
        <f t="shared" si="2"/>
        <v>2.9074074074074086E-2</v>
      </c>
      <c r="K17" s="142">
        <f>J17+K13</f>
        <v>0.10542824074074075</v>
      </c>
      <c r="L17" s="158">
        <v>135.87899999999999</v>
      </c>
      <c r="M17" s="162">
        <v>90.316999999999993</v>
      </c>
      <c r="N17" s="160"/>
      <c r="O17" s="146"/>
      <c r="P17" s="4"/>
    </row>
    <row r="18" spans="1:16" ht="30" customHeight="1" x14ac:dyDescent="0.3">
      <c r="A18" s="154">
        <v>11</v>
      </c>
      <c r="B18" s="133" t="s">
        <v>68</v>
      </c>
      <c r="C18" s="134">
        <v>44</v>
      </c>
      <c r="D18" s="135">
        <f>COUNTA(M27:M91)+D17+1</f>
        <v>444</v>
      </c>
      <c r="E18" s="220">
        <f>COUNTA(M27:M91)+1</f>
        <v>51</v>
      </c>
      <c r="F18" s="221">
        <f>MIN(M27:M92)</f>
        <v>41.484000000000002</v>
      </c>
      <c r="G18" s="138">
        <f>AVERAGE(M27:M92)</f>
        <v>41.805419999999998</v>
      </c>
      <c r="H18" s="139">
        <f t="shared" si="0"/>
        <v>0.32141999999999626</v>
      </c>
      <c r="I18" s="156">
        <v>0.23527777777777778</v>
      </c>
      <c r="J18" s="157">
        <f t="shared" si="2"/>
        <v>2.5763888888888892E-2</v>
      </c>
      <c r="K18" s="142">
        <f>J18+K17</f>
        <v>0.13119212962962964</v>
      </c>
      <c r="L18" s="158">
        <v>135.94900000000001</v>
      </c>
      <c r="M18" s="162">
        <v>90.335999999999999</v>
      </c>
      <c r="N18" s="160"/>
      <c r="O18" s="146"/>
      <c r="P18" s="4"/>
    </row>
    <row r="19" spans="1:16" ht="30" customHeight="1" x14ac:dyDescent="0.3">
      <c r="A19" s="154">
        <v>12</v>
      </c>
      <c r="B19" s="133" t="s">
        <v>69</v>
      </c>
      <c r="C19" s="134">
        <v>10</v>
      </c>
      <c r="D19" s="135">
        <f>COUNTA(N27:N91)+D18+1</f>
        <v>464</v>
      </c>
      <c r="E19" s="220">
        <f>COUNTA(N27:N91)+1</f>
        <v>20</v>
      </c>
      <c r="F19" s="219">
        <f>MIN(N27:N92)</f>
        <v>41.959000000000003</v>
      </c>
      <c r="G19" s="151">
        <f>AVERAGE(N27:N92)</f>
        <v>42.315368421052639</v>
      </c>
      <c r="H19" s="139">
        <f t="shared" si="0"/>
        <v>0.35636842105263611</v>
      </c>
      <c r="I19" s="156">
        <v>0.24615740740740741</v>
      </c>
      <c r="J19" s="157">
        <f t="shared" si="2"/>
        <v>1.0879629629629628E-2</v>
      </c>
      <c r="K19" s="222">
        <f>J19+K16</f>
        <v>0.11496527777777776</v>
      </c>
      <c r="L19" s="158">
        <v>136.25700000000001</v>
      </c>
      <c r="M19" s="162">
        <v>90.381</v>
      </c>
      <c r="N19" s="160"/>
      <c r="O19" s="146"/>
      <c r="P19" s="4"/>
    </row>
    <row r="20" spans="1:16" ht="30" customHeight="1" x14ac:dyDescent="0.3">
      <c r="A20" s="154">
        <v>13</v>
      </c>
      <c r="B20" s="133" t="s">
        <v>68</v>
      </c>
      <c r="C20" s="163">
        <v>21</v>
      </c>
      <c r="D20" s="135">
        <f>COUNTA(O27:O91)+D19+1</f>
        <v>505</v>
      </c>
      <c r="E20" s="220">
        <f>COUNTA(O27:O91)+1</f>
        <v>41</v>
      </c>
      <c r="F20" s="221">
        <f>MIN(O27:O92)</f>
        <v>41.481999999999999</v>
      </c>
      <c r="G20" s="138">
        <f>AVERAGE(O27:O92)</f>
        <v>41.863099999999996</v>
      </c>
      <c r="H20" s="139">
        <f t="shared" si="0"/>
        <v>0.38109999999999644</v>
      </c>
      <c r="I20" s="156">
        <v>0.26710648148148147</v>
      </c>
      <c r="J20" s="157">
        <f t="shared" si="2"/>
        <v>2.0949074074074064E-2</v>
      </c>
      <c r="K20" s="165">
        <f t="shared" ref="K20:K21" si="4">J20+K18</f>
        <v>0.15214120370370371</v>
      </c>
      <c r="L20" s="158">
        <v>135.20599999999999</v>
      </c>
      <c r="M20" s="162">
        <v>90.278000000000006</v>
      </c>
      <c r="N20" s="160"/>
      <c r="O20" s="146"/>
      <c r="P20" s="4"/>
    </row>
    <row r="21" spans="1:16" ht="30" customHeight="1" x14ac:dyDescent="0.3">
      <c r="A21" s="166" t="s">
        <v>101</v>
      </c>
      <c r="B21" s="167" t="s">
        <v>69</v>
      </c>
      <c r="C21" s="168">
        <v>18</v>
      </c>
      <c r="D21" s="169">
        <f>COUNTA(P27:P91)+D20+1</f>
        <v>556</v>
      </c>
      <c r="E21" s="223">
        <f>COUNTA(P27:P91)+1</f>
        <v>51</v>
      </c>
      <c r="F21" s="150">
        <f>MIN(P27:P92)</f>
        <v>41.613</v>
      </c>
      <c r="G21" s="224">
        <f>AVERAGE(P27:P92)</f>
        <v>42.061059999999998</v>
      </c>
      <c r="H21" s="173">
        <f t="shared" si="0"/>
        <v>0.44805999999999813</v>
      </c>
      <c r="I21" s="174" t="str">
        <f>'Загальні результати'!H6</f>
        <v>7:00:37</v>
      </c>
      <c r="J21" s="175">
        <f t="shared" si="2"/>
        <v>2.4988425925925928E-2</v>
      </c>
      <c r="K21" s="176">
        <f t="shared" si="4"/>
        <v>0.13995370370370369</v>
      </c>
      <c r="L21" s="177"/>
      <c r="M21" s="178"/>
      <c r="N21" s="179"/>
      <c r="O21" s="146"/>
      <c r="P21" s="4"/>
    </row>
    <row r="22" spans="1:16" ht="30" customHeight="1" x14ac:dyDescent="0.3">
      <c r="A22" s="180"/>
      <c r="B22" s="181"/>
      <c r="C22" s="180"/>
      <c r="D22" s="180"/>
      <c r="E22" s="180"/>
      <c r="F22" s="153">
        <f>AVERAGE(F8,F9,F12,F13,F17,F18,F20)</f>
        <v>41.569000000000003</v>
      </c>
      <c r="G22" s="182">
        <f>AVERAGE(C27:D91,G27:H91,L27:M91,O27:O91)</f>
        <v>41.911180887372012</v>
      </c>
      <c r="H22" s="183">
        <f>AVERAGE(H8,H9,H12,H13,H17,H18,H20)</f>
        <v>0.37750422666702627</v>
      </c>
      <c r="I22" s="184" t="s">
        <v>112</v>
      </c>
      <c r="J22" s="180"/>
      <c r="K22" s="185" t="s">
        <v>103</v>
      </c>
      <c r="L22" s="186">
        <f>AVERAGE(L8:L20)</f>
        <v>138.89553846153848</v>
      </c>
      <c r="M22" s="225">
        <f>AVERAGE(M8:M20)-90</f>
        <v>0.80776923076922458</v>
      </c>
      <c r="N22" s="181" t="s">
        <v>104</v>
      </c>
      <c r="O22" s="4"/>
      <c r="P22" s="4"/>
    </row>
    <row r="23" spans="1:16" ht="27.75" customHeight="1" x14ac:dyDescent="0.3">
      <c r="A23" s="188"/>
      <c r="B23" s="189"/>
      <c r="C23" s="188"/>
      <c r="D23" s="190"/>
      <c r="E23" s="190"/>
      <c r="F23" s="191">
        <f>AVERAGE(F10,F11,F14,F15,F19,F16,F21)</f>
        <v>43.664285714285718</v>
      </c>
      <c r="G23" s="172">
        <f>AVERAGE(E27:F91,I27:K91,N27:N91,P27:P91)</f>
        <v>44.742232000000023</v>
      </c>
      <c r="H23" s="173">
        <f>AVERAGE(H10,H11,H14,H15,H19,H16,H21)</f>
        <v>2.3805162574069851</v>
      </c>
      <c r="I23" s="192" t="s">
        <v>102</v>
      </c>
      <c r="J23" s="190" t="s">
        <v>66</v>
      </c>
      <c r="K23" s="190"/>
      <c r="L23" s="193"/>
      <c r="M23" s="193"/>
      <c r="N23" s="2"/>
      <c r="O23" s="2"/>
      <c r="P23" s="2"/>
    </row>
    <row r="24" spans="1:16" ht="30" customHeight="1" x14ac:dyDescent="0.3">
      <c r="A24" s="188"/>
      <c r="B24" s="188"/>
      <c r="C24" s="188"/>
      <c r="D24" s="190"/>
      <c r="E24" s="190"/>
      <c r="F24" s="194">
        <f>AVERAGE(F8:F21)</f>
        <v>42.616642857142857</v>
      </c>
      <c r="G24" s="195">
        <f>AVERAGE(C27:P99)</f>
        <v>43.214611418047873</v>
      </c>
      <c r="H24" s="196">
        <f>AVERAGE(H8:H21)</f>
        <v>1.3790102420370058</v>
      </c>
      <c r="I24" s="190"/>
      <c r="J24" s="190"/>
      <c r="K24" s="190"/>
      <c r="L24" s="188"/>
      <c r="M24" s="188"/>
      <c r="N24" s="2"/>
      <c r="O24" s="2"/>
      <c r="P24" s="2"/>
    </row>
    <row r="25" spans="1:16" ht="15.75" customHeight="1" x14ac:dyDescent="0.3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2"/>
      <c r="N25" s="2"/>
      <c r="O25" s="2"/>
      <c r="P25" s="2"/>
    </row>
    <row r="26" spans="1:16" ht="15.75" customHeight="1" x14ac:dyDescent="0.3">
      <c r="A26" s="2"/>
      <c r="B26" s="2"/>
      <c r="C26" s="197" t="str">
        <f>B8</f>
        <v>Звягін Григорій</v>
      </c>
      <c r="D26" s="197" t="str">
        <f>B9</f>
        <v>Звягін Григорій</v>
      </c>
      <c r="E26" s="197" t="str">
        <f>B10</f>
        <v>Хавіло Дмитро</v>
      </c>
      <c r="F26" s="197" t="str">
        <f>B11</f>
        <v>Хавіло Дмитро</v>
      </c>
      <c r="G26" s="197" t="str">
        <f>B12</f>
        <v>Звягін Григорій</v>
      </c>
      <c r="H26" s="197" t="str">
        <f>B13</f>
        <v>Звягін Григорій</v>
      </c>
      <c r="I26" s="197" t="str">
        <f>B14</f>
        <v>Хавіло Дмитро</v>
      </c>
      <c r="J26" s="197" t="str">
        <f>B15</f>
        <v>Хавіло Дмитро</v>
      </c>
      <c r="K26" s="197" t="str">
        <f>B16</f>
        <v>Хавіло Дмитро</v>
      </c>
      <c r="L26" s="197" t="str">
        <f>B17</f>
        <v>Звягін Григорій</v>
      </c>
      <c r="M26" s="197" t="str">
        <f>B18</f>
        <v>Звягін Григорій</v>
      </c>
      <c r="N26" s="197" t="str">
        <f>B19</f>
        <v>Хавіло Дмитро</v>
      </c>
      <c r="O26" s="197" t="str">
        <f>B20</f>
        <v>Звягін Григорій</v>
      </c>
      <c r="P26" s="197" t="str">
        <f>B21</f>
        <v>Хавіло Дмитро</v>
      </c>
    </row>
    <row r="27" spans="1:16" ht="15.75" customHeight="1" x14ac:dyDescent="0.3">
      <c r="A27" s="2"/>
      <c r="B27" s="2">
        <v>1</v>
      </c>
      <c r="C27" s="198">
        <v>43.189</v>
      </c>
      <c r="D27" s="199">
        <v>42.945999999999998</v>
      </c>
      <c r="E27" s="199">
        <v>43.384</v>
      </c>
      <c r="F27" s="199">
        <v>42.968000000000004</v>
      </c>
      <c r="G27" s="199">
        <v>43.332000000000001</v>
      </c>
      <c r="H27" s="199">
        <v>44.145000000000003</v>
      </c>
      <c r="I27" s="199">
        <v>43.018999999999998</v>
      </c>
      <c r="J27" s="199">
        <v>55.421999999999997</v>
      </c>
      <c r="K27" s="199">
        <v>54.875</v>
      </c>
      <c r="L27" s="199">
        <v>42.991</v>
      </c>
      <c r="M27" s="199">
        <v>42.703000000000003</v>
      </c>
      <c r="N27" s="199">
        <v>42.902000000000001</v>
      </c>
      <c r="O27" s="199">
        <v>42.713999999999999</v>
      </c>
      <c r="P27" s="200">
        <v>43.189</v>
      </c>
    </row>
    <row r="28" spans="1:16" ht="15.75" customHeight="1" x14ac:dyDescent="0.3">
      <c r="A28" s="2"/>
      <c r="B28" s="2">
        <v>2</v>
      </c>
      <c r="C28" s="201">
        <v>43.893999999999998</v>
      </c>
      <c r="D28" s="202">
        <v>42.167999999999999</v>
      </c>
      <c r="E28" s="202">
        <v>42.34</v>
      </c>
      <c r="F28" s="202">
        <v>42.253999999999998</v>
      </c>
      <c r="G28" s="202">
        <v>42.017000000000003</v>
      </c>
      <c r="H28" s="202">
        <v>42.133000000000003</v>
      </c>
      <c r="I28" s="202">
        <v>41.933999999999997</v>
      </c>
      <c r="J28" s="202">
        <v>55.177</v>
      </c>
      <c r="K28" s="202">
        <v>53.984999999999999</v>
      </c>
      <c r="L28" s="202">
        <v>41.899000000000001</v>
      </c>
      <c r="M28" s="203">
        <v>41.673999999999999</v>
      </c>
      <c r="N28" s="203">
        <v>42.204000000000001</v>
      </c>
      <c r="O28" s="202">
        <v>41.905000000000001</v>
      </c>
      <c r="P28" s="204">
        <v>42.325000000000003</v>
      </c>
    </row>
    <row r="29" spans="1:16" ht="15.75" customHeight="1" x14ac:dyDescent="0.3">
      <c r="A29" s="2"/>
      <c r="B29" s="2">
        <v>3</v>
      </c>
      <c r="C29" s="201">
        <v>42.155000000000001</v>
      </c>
      <c r="D29" s="202">
        <v>42.018000000000001</v>
      </c>
      <c r="E29" s="202">
        <v>42.244999999999997</v>
      </c>
      <c r="F29" s="202">
        <v>42.247</v>
      </c>
      <c r="G29" s="202">
        <v>42.021000000000001</v>
      </c>
      <c r="H29" s="202">
        <v>42.35</v>
      </c>
      <c r="I29" s="202">
        <v>42.222000000000001</v>
      </c>
      <c r="J29" s="202">
        <v>55.610999999999997</v>
      </c>
      <c r="K29" s="202">
        <v>53.267000000000003</v>
      </c>
      <c r="L29" s="202">
        <v>41.585000000000001</v>
      </c>
      <c r="M29" s="203">
        <v>41.72</v>
      </c>
      <c r="N29" s="203">
        <v>42.478999999999999</v>
      </c>
      <c r="O29" s="202">
        <v>41.829000000000001</v>
      </c>
      <c r="P29" s="204">
        <v>42.267000000000003</v>
      </c>
    </row>
    <row r="30" spans="1:16" ht="15.75" customHeight="1" x14ac:dyDescent="0.3">
      <c r="A30" s="2"/>
      <c r="B30" s="2">
        <v>4</v>
      </c>
      <c r="C30" s="201">
        <v>42.198999999999998</v>
      </c>
      <c r="D30" s="202">
        <v>42.058</v>
      </c>
      <c r="E30" s="202">
        <v>42.253999999999998</v>
      </c>
      <c r="F30" s="202">
        <v>42.045000000000002</v>
      </c>
      <c r="G30" s="202">
        <v>42.137</v>
      </c>
      <c r="H30" s="202">
        <v>42.064</v>
      </c>
      <c r="I30" s="202">
        <v>42.354999999999997</v>
      </c>
      <c r="J30" s="202">
        <v>54.837000000000003</v>
      </c>
      <c r="K30" s="202">
        <v>52.914000000000001</v>
      </c>
      <c r="L30" s="202">
        <v>41.655999999999999</v>
      </c>
      <c r="M30" s="203">
        <v>41.601999999999997</v>
      </c>
      <c r="N30" s="203">
        <v>42.207000000000001</v>
      </c>
      <c r="O30" s="202">
        <v>41.625999999999998</v>
      </c>
      <c r="P30" s="204">
        <v>42.143000000000001</v>
      </c>
    </row>
    <row r="31" spans="1:16" ht="15.75" customHeight="1" x14ac:dyDescent="0.3">
      <c r="A31" s="2"/>
      <c r="B31" s="2">
        <v>5</v>
      </c>
      <c r="C31" s="201">
        <v>41.954999999999998</v>
      </c>
      <c r="D31" s="202">
        <v>41.709000000000003</v>
      </c>
      <c r="E31" s="202">
        <v>42.453000000000003</v>
      </c>
      <c r="F31" s="202">
        <v>42.582000000000001</v>
      </c>
      <c r="G31" s="202">
        <v>42.087000000000003</v>
      </c>
      <c r="H31" s="202">
        <v>41.972000000000001</v>
      </c>
      <c r="I31" s="202">
        <v>42.540999999999997</v>
      </c>
      <c r="J31" s="202">
        <v>55.375</v>
      </c>
      <c r="K31" s="202">
        <v>52.003</v>
      </c>
      <c r="L31" s="202">
        <v>42.154000000000003</v>
      </c>
      <c r="M31" s="202">
        <v>41.555</v>
      </c>
      <c r="N31" s="202">
        <v>42.046999999999997</v>
      </c>
      <c r="O31" s="202">
        <v>41.600999999999999</v>
      </c>
      <c r="P31" s="204">
        <v>42.438000000000002</v>
      </c>
    </row>
    <row r="32" spans="1:16" ht="15.75" customHeight="1" x14ac:dyDescent="0.3">
      <c r="A32" s="2"/>
      <c r="B32" s="2">
        <v>6</v>
      </c>
      <c r="C32" s="201">
        <v>42.149000000000001</v>
      </c>
      <c r="D32" s="202">
        <v>41.838000000000001</v>
      </c>
      <c r="E32" s="202">
        <v>42.186999999999998</v>
      </c>
      <c r="F32" s="202">
        <v>41.951000000000001</v>
      </c>
      <c r="G32" s="202">
        <v>42.552</v>
      </c>
      <c r="H32" s="202">
        <v>41.927</v>
      </c>
      <c r="I32" s="202">
        <v>42.890999999999998</v>
      </c>
      <c r="J32" s="202">
        <v>55.573999999999998</v>
      </c>
      <c r="K32" s="202">
        <v>51.154000000000003</v>
      </c>
      <c r="L32" s="202">
        <v>41.63</v>
      </c>
      <c r="M32" s="202">
        <v>41.75</v>
      </c>
      <c r="N32" s="202">
        <v>42.493000000000002</v>
      </c>
      <c r="O32" s="202">
        <v>41.656999999999996</v>
      </c>
      <c r="P32" s="206">
        <v>42.088999999999999</v>
      </c>
    </row>
    <row r="33" spans="1:16" ht="15.75" customHeight="1" x14ac:dyDescent="0.3">
      <c r="A33" s="2"/>
      <c r="B33" s="2">
        <v>7</v>
      </c>
      <c r="C33" s="201">
        <v>45.011000000000003</v>
      </c>
      <c r="D33" s="202">
        <v>41.896999999999998</v>
      </c>
      <c r="E33" s="202">
        <v>42.055999999999997</v>
      </c>
      <c r="F33" s="202">
        <v>42.219000000000001</v>
      </c>
      <c r="G33" s="202">
        <v>41.994</v>
      </c>
      <c r="H33" s="202">
        <v>41.948</v>
      </c>
      <c r="I33" s="202">
        <v>43.372</v>
      </c>
      <c r="J33" s="202">
        <v>55.514000000000003</v>
      </c>
      <c r="K33" s="202">
        <v>50.485999999999997</v>
      </c>
      <c r="L33" s="202">
        <v>41.594000000000001</v>
      </c>
      <c r="M33" s="202">
        <v>41.57</v>
      </c>
      <c r="N33" s="202">
        <v>42.305999999999997</v>
      </c>
      <c r="O33" s="202">
        <v>41.661999999999999</v>
      </c>
      <c r="P33" s="204">
        <v>41.921999999999997</v>
      </c>
    </row>
    <row r="34" spans="1:16" ht="15.75" customHeight="1" x14ac:dyDescent="0.3">
      <c r="A34" s="2"/>
      <c r="B34" s="2">
        <v>8</v>
      </c>
      <c r="C34" s="201">
        <v>43.429000000000002</v>
      </c>
      <c r="D34" s="202">
        <v>41.899000000000001</v>
      </c>
      <c r="E34" s="202">
        <v>42.146999999999998</v>
      </c>
      <c r="F34" s="202">
        <v>42.030999999999999</v>
      </c>
      <c r="G34" s="202">
        <v>42.024999999999999</v>
      </c>
      <c r="H34" s="202">
        <v>42.093000000000004</v>
      </c>
      <c r="I34" s="202">
        <v>47.002000000000002</v>
      </c>
      <c r="J34" s="202">
        <v>54.747</v>
      </c>
      <c r="K34" s="202">
        <v>54.453000000000003</v>
      </c>
      <c r="L34" s="202">
        <v>41.460999999999999</v>
      </c>
      <c r="M34" s="202">
        <v>41.762999999999998</v>
      </c>
      <c r="N34" s="202">
        <v>42.207000000000001</v>
      </c>
      <c r="O34" s="202">
        <v>41.801000000000002</v>
      </c>
      <c r="P34" s="204">
        <v>42.21</v>
      </c>
    </row>
    <row r="35" spans="1:16" ht="15.75" customHeight="1" x14ac:dyDescent="0.3">
      <c r="A35" s="2"/>
      <c r="B35" s="2">
        <v>9</v>
      </c>
      <c r="C35" s="201">
        <v>42.423000000000002</v>
      </c>
      <c r="D35" s="202">
        <v>41.798000000000002</v>
      </c>
      <c r="E35" s="202">
        <v>42.122999999999998</v>
      </c>
      <c r="F35" s="202">
        <v>42.109000000000002</v>
      </c>
      <c r="G35" s="202">
        <v>41.790999999999997</v>
      </c>
      <c r="H35" s="202">
        <v>42.426000000000002</v>
      </c>
      <c r="I35" s="202">
        <v>50.814999999999998</v>
      </c>
      <c r="J35" s="202">
        <v>55.176000000000002</v>
      </c>
      <c r="K35" s="202">
        <v>51.264000000000003</v>
      </c>
      <c r="L35" s="202">
        <v>41.329000000000001</v>
      </c>
      <c r="M35" s="202">
        <v>41.561999999999998</v>
      </c>
      <c r="N35" s="202">
        <v>42.447000000000003</v>
      </c>
      <c r="O35" s="202">
        <v>41.963000000000001</v>
      </c>
      <c r="P35" s="204">
        <v>41.99</v>
      </c>
    </row>
    <row r="36" spans="1:16" ht="15.75" customHeight="1" x14ac:dyDescent="0.3">
      <c r="A36" s="2"/>
      <c r="B36" s="2">
        <v>10</v>
      </c>
      <c r="C36" s="201">
        <v>42.311999999999998</v>
      </c>
      <c r="D36" s="202">
        <v>41.765000000000001</v>
      </c>
      <c r="E36" s="202">
        <v>41.987000000000002</v>
      </c>
      <c r="F36" s="202">
        <v>42.113999999999997</v>
      </c>
      <c r="G36" s="202">
        <v>42.076000000000001</v>
      </c>
      <c r="H36" s="202">
        <v>41.866</v>
      </c>
      <c r="I36" s="202">
        <v>53.838000000000001</v>
      </c>
      <c r="J36" s="202">
        <v>55.241</v>
      </c>
      <c r="K36" s="202">
        <v>48.625999999999998</v>
      </c>
      <c r="L36" s="202">
        <v>41.618000000000002</v>
      </c>
      <c r="M36" s="202">
        <v>41.697000000000003</v>
      </c>
      <c r="N36" s="202">
        <v>42.405000000000001</v>
      </c>
      <c r="O36" s="202">
        <v>41.656999999999996</v>
      </c>
      <c r="P36" s="204">
        <v>42.213000000000001</v>
      </c>
    </row>
    <row r="37" spans="1:16" ht="15.75" customHeight="1" x14ac:dyDescent="0.3">
      <c r="A37" s="2"/>
      <c r="B37" s="2">
        <v>11</v>
      </c>
      <c r="C37" s="201">
        <v>41.805999999999997</v>
      </c>
      <c r="D37" s="202">
        <v>41.814</v>
      </c>
      <c r="E37" s="202">
        <v>42.195</v>
      </c>
      <c r="F37" s="202">
        <v>42.115000000000002</v>
      </c>
      <c r="G37" s="202">
        <v>42.017000000000003</v>
      </c>
      <c r="H37" s="202">
        <v>42.536999999999999</v>
      </c>
      <c r="I37" s="202">
        <v>56.133000000000003</v>
      </c>
      <c r="J37" s="202">
        <v>54.997</v>
      </c>
      <c r="K37" s="202">
        <v>47.582000000000001</v>
      </c>
      <c r="L37" s="202">
        <v>41.366999999999997</v>
      </c>
      <c r="M37" s="202">
        <v>41.584000000000003</v>
      </c>
      <c r="N37" s="202">
        <v>42.436999999999998</v>
      </c>
      <c r="O37" s="202">
        <v>41.554000000000002</v>
      </c>
      <c r="P37" s="204">
        <v>42.097000000000001</v>
      </c>
    </row>
    <row r="38" spans="1:16" ht="15.75" customHeight="1" x14ac:dyDescent="0.3">
      <c r="A38" s="2"/>
      <c r="B38" s="2">
        <v>12</v>
      </c>
      <c r="C38" s="201">
        <v>41.844000000000001</v>
      </c>
      <c r="D38" s="202">
        <v>42.173000000000002</v>
      </c>
      <c r="E38" s="202">
        <v>42.088999999999999</v>
      </c>
      <c r="F38" s="202">
        <v>42.055999999999997</v>
      </c>
      <c r="G38" s="202">
        <v>41.904000000000003</v>
      </c>
      <c r="H38" s="202">
        <v>43.241</v>
      </c>
      <c r="I38" s="202">
        <v>56.212000000000003</v>
      </c>
      <c r="J38" s="202">
        <v>55.655000000000001</v>
      </c>
      <c r="K38" s="202">
        <v>47.564999999999998</v>
      </c>
      <c r="L38" s="202">
        <v>41.942</v>
      </c>
      <c r="M38" s="202">
        <v>41.667999999999999</v>
      </c>
      <c r="N38" s="202">
        <v>42.320999999999998</v>
      </c>
      <c r="O38" s="202">
        <v>41.481999999999999</v>
      </c>
      <c r="P38" s="204">
        <v>41.715000000000003</v>
      </c>
    </row>
    <row r="39" spans="1:16" ht="15.75" customHeight="1" x14ac:dyDescent="0.3">
      <c r="A39" s="2"/>
      <c r="B39" s="2">
        <v>13</v>
      </c>
      <c r="C39" s="201">
        <v>42.008000000000003</v>
      </c>
      <c r="D39" s="202">
        <v>41.752000000000002</v>
      </c>
      <c r="E39" s="202">
        <v>41.948999999999998</v>
      </c>
      <c r="F39" s="202">
        <v>42.054000000000002</v>
      </c>
      <c r="G39" s="202">
        <v>41.899000000000001</v>
      </c>
      <c r="H39" s="202">
        <v>42.124000000000002</v>
      </c>
      <c r="I39" s="202">
        <v>57.042000000000002</v>
      </c>
      <c r="J39" s="202">
        <v>57.058999999999997</v>
      </c>
      <c r="K39" s="202">
        <v>47.728000000000002</v>
      </c>
      <c r="L39" s="202">
        <v>42.289000000000001</v>
      </c>
      <c r="M39" s="202">
        <v>41.621000000000002</v>
      </c>
      <c r="N39" s="202">
        <v>42.192</v>
      </c>
      <c r="O39" s="202">
        <v>41.715000000000003</v>
      </c>
      <c r="P39" s="204">
        <v>42.018000000000001</v>
      </c>
    </row>
    <row r="40" spans="1:16" ht="15.75" customHeight="1" x14ac:dyDescent="0.3">
      <c r="A40" s="2"/>
      <c r="B40" s="2">
        <v>14</v>
      </c>
      <c r="C40" s="201">
        <v>41.765999999999998</v>
      </c>
      <c r="D40" s="202">
        <v>41.823</v>
      </c>
      <c r="E40" s="202">
        <v>41.984999999999999</v>
      </c>
      <c r="F40" s="202">
        <v>42.164999999999999</v>
      </c>
      <c r="G40" s="202">
        <v>41.99</v>
      </c>
      <c r="H40" s="202">
        <v>41.896999999999998</v>
      </c>
      <c r="I40" s="202">
        <v>55.28</v>
      </c>
      <c r="J40" s="202">
        <v>55.08</v>
      </c>
      <c r="K40" s="202">
        <v>45.999000000000002</v>
      </c>
      <c r="L40" s="202">
        <v>41.463999999999999</v>
      </c>
      <c r="M40" s="202">
        <v>41.731000000000002</v>
      </c>
      <c r="N40" s="202">
        <v>42.258000000000003</v>
      </c>
      <c r="O40" s="202">
        <v>41.738999999999997</v>
      </c>
      <c r="P40" s="204">
        <v>42.136000000000003</v>
      </c>
    </row>
    <row r="41" spans="1:16" ht="15.75" customHeight="1" x14ac:dyDescent="0.3">
      <c r="A41" s="2"/>
      <c r="B41" s="2">
        <v>15</v>
      </c>
      <c r="C41" s="201">
        <v>41.811999999999998</v>
      </c>
      <c r="D41" s="202">
        <v>41.95</v>
      </c>
      <c r="E41" s="202">
        <v>42.12</v>
      </c>
      <c r="F41" s="202">
        <v>41.975000000000001</v>
      </c>
      <c r="G41" s="202">
        <v>42.351999999999997</v>
      </c>
      <c r="H41" s="202">
        <v>42.155000000000001</v>
      </c>
      <c r="I41" s="202">
        <v>54.95</v>
      </c>
      <c r="J41" s="202">
        <v>55.398000000000003</v>
      </c>
      <c r="K41" s="202">
        <v>46.042999999999999</v>
      </c>
      <c r="L41" s="202">
        <v>41.476999999999997</v>
      </c>
      <c r="M41" s="202">
        <v>41.720999999999997</v>
      </c>
      <c r="N41" s="202">
        <v>42.368000000000002</v>
      </c>
      <c r="O41" s="202">
        <v>41.776000000000003</v>
      </c>
      <c r="P41" s="204">
        <v>41.671999999999997</v>
      </c>
    </row>
    <row r="42" spans="1:16" ht="15.75" customHeight="1" x14ac:dyDescent="0.3">
      <c r="A42" s="2"/>
      <c r="B42" s="2">
        <v>16</v>
      </c>
      <c r="C42" s="201">
        <v>41.749000000000002</v>
      </c>
      <c r="D42" s="202">
        <v>41.895000000000003</v>
      </c>
      <c r="E42" s="202">
        <v>42.073</v>
      </c>
      <c r="F42" s="202">
        <v>41.976999999999997</v>
      </c>
      <c r="G42" s="202">
        <v>42.305999999999997</v>
      </c>
      <c r="H42" s="202">
        <v>41.926000000000002</v>
      </c>
      <c r="I42" s="202">
        <v>55.177999999999997</v>
      </c>
      <c r="J42" s="202">
        <v>56.078000000000003</v>
      </c>
      <c r="K42" s="202">
        <v>45.59</v>
      </c>
      <c r="L42" s="202">
        <v>41.43</v>
      </c>
      <c r="M42" s="202">
        <v>41.8</v>
      </c>
      <c r="N42" s="202">
        <v>42.180999999999997</v>
      </c>
      <c r="O42" s="202">
        <v>41.814</v>
      </c>
      <c r="P42" s="204">
        <v>42.002000000000002</v>
      </c>
    </row>
    <row r="43" spans="1:16" ht="15.75" customHeight="1" x14ac:dyDescent="0.3">
      <c r="A43" s="2"/>
      <c r="B43" s="2">
        <v>17</v>
      </c>
      <c r="C43" s="201">
        <v>41.726999999999997</v>
      </c>
      <c r="D43" s="202">
        <v>41.71</v>
      </c>
      <c r="E43" s="202">
        <v>41.933999999999997</v>
      </c>
      <c r="F43" s="202">
        <v>42.209000000000003</v>
      </c>
      <c r="G43" s="202">
        <v>41.837000000000003</v>
      </c>
      <c r="H43" s="202">
        <v>41.956000000000003</v>
      </c>
      <c r="I43" s="202">
        <v>55.558</v>
      </c>
      <c r="J43" s="207"/>
      <c r="K43" s="202">
        <v>44.991</v>
      </c>
      <c r="L43" s="202">
        <v>41.387</v>
      </c>
      <c r="M43" s="202">
        <v>41.744</v>
      </c>
      <c r="N43" s="202">
        <v>42.41</v>
      </c>
      <c r="O43" s="202">
        <v>41.634</v>
      </c>
      <c r="P43" s="204">
        <v>41.811999999999998</v>
      </c>
    </row>
    <row r="44" spans="1:16" ht="15.75" customHeight="1" x14ac:dyDescent="0.3">
      <c r="A44" s="2"/>
      <c r="B44" s="2">
        <v>18</v>
      </c>
      <c r="C44" s="201">
        <v>41.715000000000003</v>
      </c>
      <c r="D44" s="202">
        <v>41.750999999999998</v>
      </c>
      <c r="E44" s="202">
        <v>42.555999999999997</v>
      </c>
      <c r="F44" s="202">
        <v>42.179000000000002</v>
      </c>
      <c r="G44" s="202">
        <v>41.899000000000001</v>
      </c>
      <c r="H44" s="202">
        <v>42.162999999999997</v>
      </c>
      <c r="I44" s="202">
        <v>54.432000000000002</v>
      </c>
      <c r="J44" s="207"/>
      <c r="K44" s="202">
        <v>44.518000000000001</v>
      </c>
      <c r="L44" s="202">
        <v>41.194000000000003</v>
      </c>
      <c r="M44" s="202">
        <v>41.747</v>
      </c>
      <c r="N44" s="202">
        <v>42.168999999999997</v>
      </c>
      <c r="O44" s="202">
        <v>41.694000000000003</v>
      </c>
      <c r="P44" s="204">
        <v>41.927999999999997</v>
      </c>
    </row>
    <row r="45" spans="1:16" ht="15.75" customHeight="1" x14ac:dyDescent="0.3">
      <c r="A45" s="2"/>
      <c r="B45" s="2">
        <v>19</v>
      </c>
      <c r="C45" s="201">
        <v>41.863</v>
      </c>
      <c r="D45" s="202">
        <v>41.948</v>
      </c>
      <c r="E45" s="202">
        <v>42.045999999999999</v>
      </c>
      <c r="F45" s="202">
        <v>42.161999999999999</v>
      </c>
      <c r="G45" s="202">
        <v>41.780999999999999</v>
      </c>
      <c r="H45" s="202">
        <v>42.22</v>
      </c>
      <c r="I45" s="202">
        <v>54.902000000000001</v>
      </c>
      <c r="J45" s="207"/>
      <c r="K45" s="202">
        <v>43.703000000000003</v>
      </c>
      <c r="L45" s="202">
        <v>42.154000000000003</v>
      </c>
      <c r="M45" s="202">
        <v>41.790999999999997</v>
      </c>
      <c r="N45" s="202">
        <v>41.959000000000003</v>
      </c>
      <c r="O45" s="202">
        <v>41.61</v>
      </c>
      <c r="P45" s="204">
        <v>41.613</v>
      </c>
    </row>
    <row r="46" spans="1:16" ht="15.75" customHeight="1" x14ac:dyDescent="0.3">
      <c r="A46" s="2"/>
      <c r="B46" s="2">
        <v>20</v>
      </c>
      <c r="C46" s="201">
        <v>41.722000000000001</v>
      </c>
      <c r="D46" s="202">
        <v>42.029000000000003</v>
      </c>
      <c r="E46" s="202">
        <v>41.886000000000003</v>
      </c>
      <c r="F46" s="202">
        <v>42.219000000000001</v>
      </c>
      <c r="G46" s="202">
        <v>41.811999999999998</v>
      </c>
      <c r="H46" s="202">
        <v>41.893000000000001</v>
      </c>
      <c r="I46" s="202">
        <v>54.319000000000003</v>
      </c>
      <c r="J46" s="207"/>
      <c r="K46" s="202">
        <v>43.441000000000003</v>
      </c>
      <c r="L46" s="202">
        <v>41.412999999999997</v>
      </c>
      <c r="M46" s="202">
        <v>41.686</v>
      </c>
      <c r="N46" s="207"/>
      <c r="O46" s="202">
        <v>41.732999999999997</v>
      </c>
      <c r="P46" s="204">
        <v>41.878</v>
      </c>
    </row>
    <row r="47" spans="1:16" ht="15.75" customHeight="1" x14ac:dyDescent="0.3">
      <c r="A47" s="2"/>
      <c r="B47" s="2">
        <v>21</v>
      </c>
      <c r="C47" s="201">
        <v>41.88</v>
      </c>
      <c r="D47" s="202">
        <v>41.889000000000003</v>
      </c>
      <c r="E47" s="202">
        <v>41.838999999999999</v>
      </c>
      <c r="F47" s="202">
        <v>42.036999999999999</v>
      </c>
      <c r="G47" s="202">
        <v>41.807000000000002</v>
      </c>
      <c r="H47" s="202">
        <v>41.755000000000003</v>
      </c>
      <c r="I47" s="202">
        <v>54.874000000000002</v>
      </c>
      <c r="J47" s="207"/>
      <c r="K47" s="202">
        <v>43.514000000000003</v>
      </c>
      <c r="L47" s="202">
        <v>42.088999999999999</v>
      </c>
      <c r="M47" s="202">
        <v>41.636000000000003</v>
      </c>
      <c r="N47" s="207"/>
      <c r="O47" s="202">
        <v>41.642000000000003</v>
      </c>
      <c r="P47" s="204">
        <v>42.012999999999998</v>
      </c>
    </row>
    <row r="48" spans="1:16" ht="15.75" customHeight="1" x14ac:dyDescent="0.3">
      <c r="A48" s="2"/>
      <c r="B48" s="2">
        <v>22</v>
      </c>
      <c r="C48" s="201">
        <v>41.750999999999998</v>
      </c>
      <c r="D48" s="202">
        <v>41.889000000000003</v>
      </c>
      <c r="E48" s="202">
        <v>42.023000000000003</v>
      </c>
      <c r="F48" s="202">
        <v>42.103999999999999</v>
      </c>
      <c r="G48" s="202">
        <v>41.868000000000002</v>
      </c>
      <c r="H48" s="202">
        <v>42.765999999999998</v>
      </c>
      <c r="I48" s="202">
        <v>54.771999999999998</v>
      </c>
      <c r="J48" s="207"/>
      <c r="K48" s="202">
        <v>42.46</v>
      </c>
      <c r="L48" s="202">
        <v>41.369</v>
      </c>
      <c r="M48" s="202">
        <v>41.7</v>
      </c>
      <c r="N48" s="207"/>
      <c r="O48" s="202">
        <v>41.956000000000003</v>
      </c>
      <c r="P48" s="204">
        <v>41.902000000000001</v>
      </c>
    </row>
    <row r="49" spans="1:16" ht="15.75" customHeight="1" x14ac:dyDescent="0.3">
      <c r="A49" s="2"/>
      <c r="B49" s="2">
        <v>23</v>
      </c>
      <c r="C49" s="201">
        <v>41.933999999999997</v>
      </c>
      <c r="D49" s="202">
        <v>41.906999999999996</v>
      </c>
      <c r="E49" s="202">
        <v>41.969000000000001</v>
      </c>
      <c r="F49" s="202">
        <v>41.87</v>
      </c>
      <c r="G49" s="202">
        <v>41.843000000000004</v>
      </c>
      <c r="H49" s="202">
        <v>42.073999999999998</v>
      </c>
      <c r="I49" s="202">
        <v>55.807000000000002</v>
      </c>
      <c r="J49" s="207"/>
      <c r="K49" s="202">
        <v>42.264000000000003</v>
      </c>
      <c r="L49" s="202">
        <v>41.433</v>
      </c>
      <c r="M49" s="202">
        <v>41.942999999999998</v>
      </c>
      <c r="N49" s="207"/>
      <c r="O49" s="202">
        <v>41.606999999999999</v>
      </c>
      <c r="P49" s="204">
        <v>42.057000000000002</v>
      </c>
    </row>
    <row r="50" spans="1:16" ht="15.75" customHeight="1" x14ac:dyDescent="0.3">
      <c r="A50" s="2"/>
      <c r="B50" s="2">
        <v>24</v>
      </c>
      <c r="C50" s="201">
        <v>41.737000000000002</v>
      </c>
      <c r="D50" s="202">
        <v>42.015999999999998</v>
      </c>
      <c r="E50" s="202">
        <v>41.756</v>
      </c>
      <c r="F50" s="202">
        <v>41.997</v>
      </c>
      <c r="G50" s="202">
        <v>42.000999999999998</v>
      </c>
      <c r="H50" s="202">
        <v>41.94</v>
      </c>
      <c r="I50" s="202">
        <v>54.393999999999998</v>
      </c>
      <c r="J50" s="207"/>
      <c r="K50" s="202">
        <v>42.625999999999998</v>
      </c>
      <c r="L50" s="202">
        <v>41.695</v>
      </c>
      <c r="M50" s="202">
        <v>41.710999999999999</v>
      </c>
      <c r="N50" s="207"/>
      <c r="O50" s="202">
        <v>41.737000000000002</v>
      </c>
      <c r="P50" s="204">
        <v>41.978000000000002</v>
      </c>
    </row>
    <row r="51" spans="1:16" ht="15.75" customHeight="1" x14ac:dyDescent="0.3">
      <c r="A51" s="2"/>
      <c r="B51" s="2">
        <v>25</v>
      </c>
      <c r="C51" s="201">
        <v>41.752000000000002</v>
      </c>
      <c r="D51" s="202">
        <v>41.738</v>
      </c>
      <c r="E51" s="202">
        <v>41.927999999999997</v>
      </c>
      <c r="F51" s="202">
        <v>42.341000000000001</v>
      </c>
      <c r="G51" s="202">
        <v>42.152999999999999</v>
      </c>
      <c r="H51" s="202">
        <v>41.981999999999999</v>
      </c>
      <c r="I51" s="202">
        <v>54.935000000000002</v>
      </c>
      <c r="J51" s="207"/>
      <c r="K51" s="202">
        <v>42.930999999999997</v>
      </c>
      <c r="L51" s="202">
        <v>41.265999999999998</v>
      </c>
      <c r="M51" s="202">
        <v>41.853999999999999</v>
      </c>
      <c r="N51" s="207"/>
      <c r="O51" s="202">
        <v>41.545999999999999</v>
      </c>
      <c r="P51" s="204">
        <v>42.066000000000003</v>
      </c>
    </row>
    <row r="52" spans="1:16" ht="15.75" customHeight="1" x14ac:dyDescent="0.3">
      <c r="A52" s="2"/>
      <c r="B52" s="2">
        <v>26</v>
      </c>
      <c r="C52" s="201">
        <v>42.145000000000003</v>
      </c>
      <c r="D52" s="202">
        <v>41.807000000000002</v>
      </c>
      <c r="E52" s="202">
        <v>42.097999999999999</v>
      </c>
      <c r="F52" s="202">
        <v>42.036999999999999</v>
      </c>
      <c r="G52" s="202">
        <v>41.978999999999999</v>
      </c>
      <c r="H52" s="202">
        <v>41.898000000000003</v>
      </c>
      <c r="I52" s="202">
        <v>54.86</v>
      </c>
      <c r="J52" s="207"/>
      <c r="K52" s="202">
        <v>43.14</v>
      </c>
      <c r="L52" s="202">
        <v>42.573999999999998</v>
      </c>
      <c r="M52" s="202">
        <v>41.848999999999997</v>
      </c>
      <c r="N52" s="207"/>
      <c r="O52" s="202">
        <v>41.645000000000003</v>
      </c>
      <c r="P52" s="204">
        <v>42.051000000000002</v>
      </c>
    </row>
    <row r="53" spans="1:16" ht="15.75" customHeight="1" x14ac:dyDescent="0.3">
      <c r="A53" s="2"/>
      <c r="B53" s="2">
        <v>27</v>
      </c>
      <c r="C53" s="201">
        <v>41.896999999999998</v>
      </c>
      <c r="D53" s="202">
        <v>41.893000000000001</v>
      </c>
      <c r="E53" s="202">
        <v>41.841000000000001</v>
      </c>
      <c r="F53" s="202">
        <v>42.167000000000002</v>
      </c>
      <c r="G53" s="202">
        <v>42.13</v>
      </c>
      <c r="H53" s="207"/>
      <c r="I53" s="202">
        <v>54.561999999999998</v>
      </c>
      <c r="J53" s="207"/>
      <c r="K53" s="202">
        <v>42.433999999999997</v>
      </c>
      <c r="L53" s="202">
        <v>41.718000000000004</v>
      </c>
      <c r="M53" s="202">
        <v>41.692999999999998</v>
      </c>
      <c r="N53" s="207"/>
      <c r="O53" s="202">
        <v>41.689</v>
      </c>
      <c r="P53" s="204">
        <v>41.920999999999999</v>
      </c>
    </row>
    <row r="54" spans="1:16" ht="15.75" customHeight="1" x14ac:dyDescent="0.3">
      <c r="A54" s="2"/>
      <c r="B54" s="2">
        <v>28</v>
      </c>
      <c r="C54" s="201">
        <v>41.962000000000003</v>
      </c>
      <c r="D54" s="202">
        <v>41.667000000000002</v>
      </c>
      <c r="E54" s="202">
        <v>41.98</v>
      </c>
      <c r="F54" s="202">
        <v>42.112000000000002</v>
      </c>
      <c r="G54" s="202">
        <v>42.134999999999998</v>
      </c>
      <c r="H54" s="207"/>
      <c r="I54" s="202">
        <v>54.899000000000001</v>
      </c>
      <c r="J54" s="207"/>
      <c r="K54" s="202">
        <v>42.274000000000001</v>
      </c>
      <c r="L54" s="202">
        <v>41.472000000000001</v>
      </c>
      <c r="M54" s="202">
        <v>41.893000000000001</v>
      </c>
      <c r="N54" s="207"/>
      <c r="O54" s="202">
        <v>41.805999999999997</v>
      </c>
      <c r="P54" s="204">
        <v>42.042999999999999</v>
      </c>
    </row>
    <row r="55" spans="1:16" ht="15.75" customHeight="1" x14ac:dyDescent="0.3">
      <c r="A55" s="2"/>
      <c r="B55" s="2">
        <v>29</v>
      </c>
      <c r="C55" s="201">
        <v>41.83</v>
      </c>
      <c r="D55" s="202">
        <v>41.853999999999999</v>
      </c>
      <c r="E55" s="202">
        <v>41.86</v>
      </c>
      <c r="F55" s="202">
        <v>42.305</v>
      </c>
      <c r="G55" s="202">
        <v>42.03</v>
      </c>
      <c r="H55" s="207"/>
      <c r="I55" s="202">
        <v>55.232999999999997</v>
      </c>
      <c r="J55" s="207"/>
      <c r="K55" s="202">
        <v>43.777999999999999</v>
      </c>
      <c r="L55" s="202">
        <v>41.534999999999997</v>
      </c>
      <c r="M55" s="202">
        <v>42.372</v>
      </c>
      <c r="N55" s="207"/>
      <c r="O55" s="202">
        <v>41.854999999999997</v>
      </c>
      <c r="P55" s="204">
        <v>42.015000000000001</v>
      </c>
    </row>
    <row r="56" spans="1:16" ht="15.75" customHeight="1" x14ac:dyDescent="0.3">
      <c r="A56" s="2"/>
      <c r="B56" s="2">
        <v>30</v>
      </c>
      <c r="C56" s="201">
        <v>41.786999999999999</v>
      </c>
      <c r="D56" s="202">
        <v>41.847999999999999</v>
      </c>
      <c r="E56" s="202">
        <v>41.798999999999999</v>
      </c>
      <c r="F56" s="202">
        <v>41.960999999999999</v>
      </c>
      <c r="G56" s="202">
        <v>42.067999999999998</v>
      </c>
      <c r="H56" s="207"/>
      <c r="I56" s="202">
        <v>54.313000000000002</v>
      </c>
      <c r="J56" s="207"/>
      <c r="K56" s="202">
        <v>42.393999999999998</v>
      </c>
      <c r="L56" s="202">
        <v>41.572000000000003</v>
      </c>
      <c r="M56" s="202">
        <v>41.734000000000002</v>
      </c>
      <c r="N56" s="207"/>
      <c r="O56" s="202">
        <v>41.691000000000003</v>
      </c>
      <c r="P56" s="204">
        <v>42.039000000000001</v>
      </c>
    </row>
    <row r="57" spans="1:16" ht="15.75" customHeight="1" x14ac:dyDescent="0.3">
      <c r="A57" s="2"/>
      <c r="B57" s="2">
        <v>31</v>
      </c>
      <c r="C57" s="201">
        <v>41.838999999999999</v>
      </c>
      <c r="D57" s="202">
        <v>41.779000000000003</v>
      </c>
      <c r="E57" s="202">
        <v>42.014000000000003</v>
      </c>
      <c r="F57" s="202">
        <v>41.915999999999997</v>
      </c>
      <c r="G57" s="202">
        <v>41.972999999999999</v>
      </c>
      <c r="H57" s="207"/>
      <c r="I57" s="207"/>
      <c r="J57" s="207"/>
      <c r="K57" s="202">
        <v>42.106000000000002</v>
      </c>
      <c r="L57" s="202">
        <v>41.555</v>
      </c>
      <c r="M57" s="202">
        <v>41.723999999999997</v>
      </c>
      <c r="N57" s="207"/>
      <c r="O57" s="202">
        <v>41.725000000000001</v>
      </c>
      <c r="P57" s="204">
        <v>41.969000000000001</v>
      </c>
    </row>
    <row r="58" spans="1:16" ht="15.75" customHeight="1" x14ac:dyDescent="0.3">
      <c r="A58" s="2"/>
      <c r="B58" s="2">
        <v>32</v>
      </c>
      <c r="C58" s="201">
        <v>41.905999999999999</v>
      </c>
      <c r="D58" s="202">
        <v>42.323999999999998</v>
      </c>
      <c r="E58" s="202">
        <v>41.901000000000003</v>
      </c>
      <c r="F58" s="202">
        <v>42.182000000000002</v>
      </c>
      <c r="G58" s="202">
        <v>41.939</v>
      </c>
      <c r="H58" s="207"/>
      <c r="I58" s="207"/>
      <c r="J58" s="207"/>
      <c r="K58" s="202">
        <v>43.378999999999998</v>
      </c>
      <c r="L58" s="202">
        <v>41.514000000000003</v>
      </c>
      <c r="M58" s="202">
        <v>41.484000000000002</v>
      </c>
      <c r="N58" s="207"/>
      <c r="O58" s="202">
        <v>41.706000000000003</v>
      </c>
      <c r="P58" s="204">
        <v>42.07</v>
      </c>
    </row>
    <row r="59" spans="1:16" ht="15.75" customHeight="1" x14ac:dyDescent="0.3">
      <c r="A59" s="2"/>
      <c r="B59" s="2">
        <v>33</v>
      </c>
      <c r="C59" s="201">
        <v>42.103000000000002</v>
      </c>
      <c r="D59" s="202">
        <v>41.917999999999999</v>
      </c>
      <c r="E59" s="202">
        <v>41.784999999999997</v>
      </c>
      <c r="F59" s="202">
        <v>42.16</v>
      </c>
      <c r="G59" s="202">
        <v>41.942999999999998</v>
      </c>
      <c r="H59" s="207"/>
      <c r="I59" s="207"/>
      <c r="J59" s="207"/>
      <c r="K59" s="202">
        <v>41.988</v>
      </c>
      <c r="L59" s="202">
        <v>41.554000000000002</v>
      </c>
      <c r="M59" s="202">
        <v>41.624000000000002</v>
      </c>
      <c r="N59" s="207"/>
      <c r="O59" s="202">
        <v>42.015999999999998</v>
      </c>
      <c r="P59" s="204">
        <v>41.912999999999997</v>
      </c>
    </row>
    <row r="60" spans="1:16" ht="15.75" customHeight="1" x14ac:dyDescent="0.3">
      <c r="A60" s="2"/>
      <c r="B60" s="2">
        <v>34</v>
      </c>
      <c r="C60" s="201">
        <v>41.982999999999997</v>
      </c>
      <c r="D60" s="202">
        <v>41.798000000000002</v>
      </c>
      <c r="E60" s="202">
        <v>41.758000000000003</v>
      </c>
      <c r="F60" s="202">
        <v>43.261000000000003</v>
      </c>
      <c r="G60" s="202">
        <v>41.835999999999999</v>
      </c>
      <c r="H60" s="207"/>
      <c r="I60" s="207"/>
      <c r="J60" s="207"/>
      <c r="K60" s="202">
        <v>41.79</v>
      </c>
      <c r="L60" s="202">
        <v>41.63</v>
      </c>
      <c r="M60" s="202">
        <v>41.677</v>
      </c>
      <c r="N60" s="207"/>
      <c r="O60" s="202">
        <v>42.07</v>
      </c>
      <c r="P60" s="204">
        <v>42.094999999999999</v>
      </c>
    </row>
    <row r="61" spans="1:16" ht="15.75" customHeight="1" x14ac:dyDescent="0.3">
      <c r="A61" s="2"/>
      <c r="B61" s="2">
        <v>35</v>
      </c>
      <c r="C61" s="201">
        <v>41.822000000000003</v>
      </c>
      <c r="D61" s="202">
        <v>41.749000000000002</v>
      </c>
      <c r="E61" s="202">
        <v>42.018999999999998</v>
      </c>
      <c r="F61" s="202">
        <v>42.673000000000002</v>
      </c>
      <c r="G61" s="202">
        <v>42.082000000000001</v>
      </c>
      <c r="H61" s="207"/>
      <c r="I61" s="207"/>
      <c r="J61" s="207"/>
      <c r="K61" s="207"/>
      <c r="L61" s="202">
        <v>41.484999999999999</v>
      </c>
      <c r="M61" s="202">
        <v>41.725999999999999</v>
      </c>
      <c r="N61" s="207"/>
      <c r="O61" s="202">
        <v>42.485999999999997</v>
      </c>
      <c r="P61" s="204">
        <v>41.984000000000002</v>
      </c>
    </row>
    <row r="62" spans="1:16" ht="15.75" customHeight="1" x14ac:dyDescent="0.3">
      <c r="A62" s="2"/>
      <c r="B62" s="2">
        <v>36</v>
      </c>
      <c r="C62" s="208"/>
      <c r="D62" s="202">
        <v>42.082000000000001</v>
      </c>
      <c r="E62" s="202">
        <v>41.835000000000001</v>
      </c>
      <c r="F62" s="202">
        <v>42.904000000000003</v>
      </c>
      <c r="G62" s="202">
        <v>41.762999999999998</v>
      </c>
      <c r="H62" s="207"/>
      <c r="I62" s="207"/>
      <c r="J62" s="207"/>
      <c r="K62" s="207"/>
      <c r="L62" s="202">
        <v>41.597000000000001</v>
      </c>
      <c r="M62" s="202">
        <v>41.926000000000002</v>
      </c>
      <c r="N62" s="207"/>
      <c r="O62" s="202">
        <v>43.158000000000001</v>
      </c>
      <c r="P62" s="204">
        <v>41.99</v>
      </c>
    </row>
    <row r="63" spans="1:16" ht="15.75" customHeight="1" x14ac:dyDescent="0.3">
      <c r="A63" s="2"/>
      <c r="B63" s="2">
        <v>37</v>
      </c>
      <c r="C63" s="208"/>
      <c r="D63" s="202">
        <v>41.744</v>
      </c>
      <c r="E63" s="202">
        <v>43.024000000000001</v>
      </c>
      <c r="F63" s="202">
        <v>43.112000000000002</v>
      </c>
      <c r="G63" s="202">
        <v>41.935000000000002</v>
      </c>
      <c r="H63" s="207"/>
      <c r="I63" s="207"/>
      <c r="J63" s="207"/>
      <c r="K63" s="207"/>
      <c r="L63" s="202">
        <v>41.658000000000001</v>
      </c>
      <c r="M63" s="202">
        <v>41.811</v>
      </c>
      <c r="N63" s="207"/>
      <c r="O63" s="202">
        <v>42.746000000000002</v>
      </c>
      <c r="P63" s="204">
        <v>41.970999999999997</v>
      </c>
    </row>
    <row r="64" spans="1:16" ht="15.75" customHeight="1" x14ac:dyDescent="0.3">
      <c r="A64" s="2"/>
      <c r="B64" s="2">
        <v>38</v>
      </c>
      <c r="C64" s="208"/>
      <c r="D64" s="202">
        <v>41.850999999999999</v>
      </c>
      <c r="E64" s="202">
        <v>41.95</v>
      </c>
      <c r="F64" s="202">
        <v>42.933999999999997</v>
      </c>
      <c r="G64" s="202">
        <v>41.780999999999999</v>
      </c>
      <c r="H64" s="207"/>
      <c r="I64" s="207"/>
      <c r="J64" s="207"/>
      <c r="K64" s="207"/>
      <c r="L64" s="202">
        <v>41.597000000000001</v>
      </c>
      <c r="M64" s="202">
        <v>41.691000000000003</v>
      </c>
      <c r="N64" s="207"/>
      <c r="O64" s="202">
        <v>42.664000000000001</v>
      </c>
      <c r="P64" s="204">
        <v>42.786000000000001</v>
      </c>
    </row>
    <row r="65" spans="1:16" ht="15.75" customHeight="1" x14ac:dyDescent="0.3">
      <c r="A65" s="2"/>
      <c r="B65" s="2">
        <v>39</v>
      </c>
      <c r="C65" s="208"/>
      <c r="D65" s="202">
        <v>41.823</v>
      </c>
      <c r="E65" s="202">
        <v>42.015000000000001</v>
      </c>
      <c r="F65" s="202">
        <v>42.295999999999999</v>
      </c>
      <c r="G65" s="202">
        <v>42.073</v>
      </c>
      <c r="H65" s="207"/>
      <c r="I65" s="207"/>
      <c r="J65" s="207"/>
      <c r="K65" s="207"/>
      <c r="L65" s="202">
        <v>41.453000000000003</v>
      </c>
      <c r="M65" s="202">
        <v>41.860999999999997</v>
      </c>
      <c r="N65" s="207"/>
      <c r="O65" s="202">
        <v>41.789000000000001</v>
      </c>
      <c r="P65" s="204">
        <v>41.796999999999997</v>
      </c>
    </row>
    <row r="66" spans="1:16" ht="15.75" customHeight="1" x14ac:dyDescent="0.3">
      <c r="A66" s="2"/>
      <c r="B66" s="2">
        <v>40</v>
      </c>
      <c r="C66" s="208"/>
      <c r="D66" s="202">
        <v>41.795999999999999</v>
      </c>
      <c r="E66" s="202">
        <v>41.918999999999997</v>
      </c>
      <c r="F66" s="202">
        <v>41.98</v>
      </c>
      <c r="G66" s="202">
        <v>41.853000000000002</v>
      </c>
      <c r="H66" s="207"/>
      <c r="I66" s="207"/>
      <c r="J66" s="207"/>
      <c r="K66" s="207"/>
      <c r="L66" s="202">
        <v>41.436999999999998</v>
      </c>
      <c r="M66" s="202">
        <v>41.771999999999998</v>
      </c>
      <c r="N66" s="207"/>
      <c r="O66" s="202">
        <v>41.823999999999998</v>
      </c>
      <c r="P66" s="204">
        <v>41.866</v>
      </c>
    </row>
    <row r="67" spans="1:16" ht="15.75" customHeight="1" x14ac:dyDescent="0.3">
      <c r="A67" s="2"/>
      <c r="B67" s="2">
        <v>41</v>
      </c>
      <c r="C67" s="208"/>
      <c r="D67" s="202">
        <v>41.96</v>
      </c>
      <c r="E67" s="202">
        <v>41.93</v>
      </c>
      <c r="F67" s="202">
        <v>42.569000000000003</v>
      </c>
      <c r="G67" s="202">
        <v>41.841999999999999</v>
      </c>
      <c r="H67" s="207"/>
      <c r="I67" s="207"/>
      <c r="J67" s="207"/>
      <c r="K67" s="207"/>
      <c r="L67" s="202">
        <v>41.624000000000002</v>
      </c>
      <c r="M67" s="202">
        <v>42.463000000000001</v>
      </c>
      <c r="N67" s="207"/>
      <c r="O67" s="207"/>
      <c r="P67" s="204">
        <v>42.046999999999997</v>
      </c>
    </row>
    <row r="68" spans="1:16" ht="15.75" customHeight="1" x14ac:dyDescent="0.3">
      <c r="A68" s="2"/>
      <c r="B68" s="2">
        <v>42</v>
      </c>
      <c r="C68" s="208"/>
      <c r="D68" s="207"/>
      <c r="E68" s="202">
        <v>41.883000000000003</v>
      </c>
      <c r="F68" s="202">
        <v>43.966000000000001</v>
      </c>
      <c r="G68" s="202">
        <v>41.905999999999999</v>
      </c>
      <c r="H68" s="207"/>
      <c r="I68" s="207"/>
      <c r="J68" s="207"/>
      <c r="K68" s="207"/>
      <c r="L68" s="202">
        <v>41.628999999999998</v>
      </c>
      <c r="M68" s="202">
        <v>41.874000000000002</v>
      </c>
      <c r="N68" s="207"/>
      <c r="O68" s="207"/>
      <c r="P68" s="204">
        <v>41.829000000000001</v>
      </c>
    </row>
    <row r="69" spans="1:16" ht="15.75" customHeight="1" x14ac:dyDescent="0.3">
      <c r="A69" s="2"/>
      <c r="B69" s="2">
        <v>43</v>
      </c>
      <c r="C69" s="208"/>
      <c r="D69" s="207"/>
      <c r="E69" s="202">
        <v>42.091999999999999</v>
      </c>
      <c r="F69" s="202">
        <v>43.442</v>
      </c>
      <c r="G69" s="202">
        <v>42.037999999999997</v>
      </c>
      <c r="H69" s="207"/>
      <c r="I69" s="207"/>
      <c r="J69" s="207"/>
      <c r="K69" s="207"/>
      <c r="L69" s="202">
        <v>42.372</v>
      </c>
      <c r="M69" s="202">
        <v>41.863999999999997</v>
      </c>
      <c r="N69" s="207"/>
      <c r="O69" s="207"/>
      <c r="P69" s="204">
        <v>42.027999999999999</v>
      </c>
    </row>
    <row r="70" spans="1:16" ht="15.75" customHeight="1" x14ac:dyDescent="0.3">
      <c r="A70" s="2"/>
      <c r="B70" s="2">
        <v>44</v>
      </c>
      <c r="C70" s="208"/>
      <c r="D70" s="207"/>
      <c r="E70" s="207"/>
      <c r="F70" s="202">
        <v>42.417999999999999</v>
      </c>
      <c r="G70" s="202">
        <v>41.686</v>
      </c>
      <c r="H70" s="207"/>
      <c r="I70" s="207"/>
      <c r="J70" s="207"/>
      <c r="K70" s="207"/>
      <c r="L70" s="202">
        <v>41.683999999999997</v>
      </c>
      <c r="M70" s="202">
        <v>41.975999999999999</v>
      </c>
      <c r="N70" s="207"/>
      <c r="O70" s="207"/>
      <c r="P70" s="204">
        <v>41.804000000000002</v>
      </c>
    </row>
    <row r="71" spans="1:16" ht="15.75" customHeight="1" x14ac:dyDescent="0.3">
      <c r="A71" s="2"/>
      <c r="B71" s="2">
        <v>45</v>
      </c>
      <c r="C71" s="208"/>
      <c r="D71" s="207"/>
      <c r="E71" s="207"/>
      <c r="F71" s="202">
        <v>42.143000000000001</v>
      </c>
      <c r="G71" s="207"/>
      <c r="H71" s="207"/>
      <c r="I71" s="207"/>
      <c r="J71" s="207"/>
      <c r="K71" s="207"/>
      <c r="L71" s="202">
        <v>41.563000000000002</v>
      </c>
      <c r="M71" s="202">
        <v>42.755000000000003</v>
      </c>
      <c r="N71" s="207"/>
      <c r="O71" s="207"/>
      <c r="P71" s="204">
        <v>42.631999999999998</v>
      </c>
    </row>
    <row r="72" spans="1:16" ht="15.75" customHeight="1" x14ac:dyDescent="0.3">
      <c r="A72" s="2"/>
      <c r="B72" s="2">
        <v>46</v>
      </c>
      <c r="C72" s="208"/>
      <c r="D72" s="207"/>
      <c r="E72" s="207"/>
      <c r="F72" s="202">
        <v>42.290999999999997</v>
      </c>
      <c r="G72" s="207"/>
      <c r="H72" s="207"/>
      <c r="I72" s="207"/>
      <c r="J72" s="207"/>
      <c r="K72" s="207"/>
      <c r="L72" s="202">
        <v>41.746000000000002</v>
      </c>
      <c r="M72" s="202">
        <v>41.771000000000001</v>
      </c>
      <c r="N72" s="207"/>
      <c r="O72" s="207"/>
      <c r="P72" s="204">
        <v>41.99</v>
      </c>
    </row>
    <row r="73" spans="1:16" ht="15.75" customHeight="1" x14ac:dyDescent="0.3">
      <c r="A73" s="2"/>
      <c r="B73" s="2">
        <v>47</v>
      </c>
      <c r="C73" s="208"/>
      <c r="D73" s="207"/>
      <c r="E73" s="207"/>
      <c r="F73" s="202">
        <v>42.406999999999996</v>
      </c>
      <c r="G73" s="207"/>
      <c r="H73" s="207"/>
      <c r="I73" s="207"/>
      <c r="J73" s="207"/>
      <c r="K73" s="207"/>
      <c r="L73" s="202">
        <v>41.57</v>
      </c>
      <c r="M73" s="202">
        <v>41.97</v>
      </c>
      <c r="N73" s="207"/>
      <c r="O73" s="207"/>
      <c r="P73" s="204">
        <v>42.088000000000001</v>
      </c>
    </row>
    <row r="74" spans="1:16" ht="15.75" customHeight="1" x14ac:dyDescent="0.3">
      <c r="A74" s="2"/>
      <c r="B74" s="2">
        <v>48</v>
      </c>
      <c r="C74" s="208"/>
      <c r="D74" s="207"/>
      <c r="E74" s="207"/>
      <c r="F74" s="202">
        <v>42.386000000000003</v>
      </c>
      <c r="G74" s="207"/>
      <c r="H74" s="207"/>
      <c r="I74" s="207"/>
      <c r="J74" s="207"/>
      <c r="K74" s="207"/>
      <c r="L74" s="202">
        <v>41.606000000000002</v>
      </c>
      <c r="M74" s="202">
        <v>41.859000000000002</v>
      </c>
      <c r="N74" s="207"/>
      <c r="O74" s="207"/>
      <c r="P74" s="204">
        <v>42.048000000000002</v>
      </c>
    </row>
    <row r="75" spans="1:16" ht="15.75" customHeight="1" x14ac:dyDescent="0.3">
      <c r="A75" s="2"/>
      <c r="B75" s="2">
        <v>49</v>
      </c>
      <c r="C75" s="208"/>
      <c r="D75" s="207"/>
      <c r="E75" s="207"/>
      <c r="F75" s="202">
        <v>42.034999999999997</v>
      </c>
      <c r="G75" s="207"/>
      <c r="H75" s="207"/>
      <c r="I75" s="207"/>
      <c r="J75" s="207"/>
      <c r="K75" s="207"/>
      <c r="L75" s="202">
        <v>41.741</v>
      </c>
      <c r="M75" s="202">
        <v>41.725999999999999</v>
      </c>
      <c r="N75" s="207"/>
      <c r="O75" s="207"/>
      <c r="P75" s="204">
        <v>42.348999999999997</v>
      </c>
    </row>
    <row r="76" spans="1:16" ht="15.75" customHeight="1" x14ac:dyDescent="0.3">
      <c r="A76" s="2"/>
      <c r="B76" s="2">
        <v>50</v>
      </c>
      <c r="C76" s="208"/>
      <c r="D76" s="207"/>
      <c r="E76" s="207"/>
      <c r="F76" s="202">
        <v>42.314999999999998</v>
      </c>
      <c r="G76" s="207"/>
      <c r="H76" s="207"/>
      <c r="I76" s="207"/>
      <c r="J76" s="207"/>
      <c r="K76" s="207"/>
      <c r="L76" s="202">
        <v>41.575000000000003</v>
      </c>
      <c r="M76" s="202">
        <v>41.643000000000001</v>
      </c>
      <c r="N76" s="207"/>
      <c r="O76" s="207"/>
      <c r="P76" s="204">
        <v>42.055</v>
      </c>
    </row>
    <row r="77" spans="1:16" ht="15.75" customHeight="1" x14ac:dyDescent="0.3">
      <c r="A77" s="2"/>
      <c r="B77" s="2">
        <v>51</v>
      </c>
      <c r="C77" s="208"/>
      <c r="D77" s="207"/>
      <c r="E77" s="207"/>
      <c r="F77" s="202">
        <v>42.103000000000002</v>
      </c>
      <c r="G77" s="207"/>
      <c r="H77" s="207"/>
      <c r="I77" s="207"/>
      <c r="J77" s="207"/>
      <c r="K77" s="207"/>
      <c r="L77" s="202">
        <v>41.542000000000002</v>
      </c>
      <c r="M77" s="207"/>
      <c r="N77" s="207"/>
      <c r="O77" s="207"/>
      <c r="P77" s="209"/>
    </row>
    <row r="78" spans="1:16" ht="15.75" customHeight="1" x14ac:dyDescent="0.3">
      <c r="A78" s="2"/>
      <c r="B78" s="2">
        <v>52</v>
      </c>
      <c r="C78" s="208"/>
      <c r="D78" s="207"/>
      <c r="E78" s="207"/>
      <c r="F78" s="202">
        <v>42.103000000000002</v>
      </c>
      <c r="G78" s="207"/>
      <c r="H78" s="207"/>
      <c r="I78" s="207"/>
      <c r="J78" s="207"/>
      <c r="K78" s="207"/>
      <c r="L78" s="202">
        <v>41.869</v>
      </c>
      <c r="M78" s="207"/>
      <c r="N78" s="207"/>
      <c r="O78" s="207"/>
      <c r="P78" s="209"/>
    </row>
    <row r="79" spans="1:16" ht="15.75" customHeight="1" x14ac:dyDescent="0.3">
      <c r="A79" s="2"/>
      <c r="B79" s="2">
        <v>53</v>
      </c>
      <c r="C79" s="208"/>
      <c r="D79" s="207"/>
      <c r="E79" s="207"/>
      <c r="F79" s="202">
        <v>41.982999999999997</v>
      </c>
      <c r="G79" s="207"/>
      <c r="H79" s="207"/>
      <c r="I79" s="207"/>
      <c r="J79" s="207"/>
      <c r="K79" s="207"/>
      <c r="L79" s="202">
        <v>41.875999999999998</v>
      </c>
      <c r="M79" s="207"/>
      <c r="N79" s="207"/>
      <c r="O79" s="207"/>
      <c r="P79" s="209"/>
    </row>
    <row r="80" spans="1:16" ht="15.75" customHeight="1" x14ac:dyDescent="0.3">
      <c r="A80" s="2"/>
      <c r="B80" s="2">
        <v>54</v>
      </c>
      <c r="C80" s="208"/>
      <c r="D80" s="207"/>
      <c r="E80" s="207"/>
      <c r="F80" s="202">
        <v>41.850999999999999</v>
      </c>
      <c r="G80" s="207"/>
      <c r="H80" s="207"/>
      <c r="I80" s="207"/>
      <c r="J80" s="207"/>
      <c r="K80" s="207"/>
      <c r="L80" s="202">
        <v>42.338999999999999</v>
      </c>
      <c r="M80" s="207"/>
      <c r="N80" s="207"/>
      <c r="O80" s="207"/>
      <c r="P80" s="209"/>
    </row>
    <row r="81" spans="1:16" ht="15.75" customHeight="1" x14ac:dyDescent="0.3">
      <c r="A81" s="2"/>
      <c r="B81" s="2">
        <v>55</v>
      </c>
      <c r="C81" s="208"/>
      <c r="D81" s="207"/>
      <c r="E81" s="207"/>
      <c r="F81" s="202">
        <v>41.904000000000003</v>
      </c>
      <c r="G81" s="207"/>
      <c r="H81" s="207"/>
      <c r="I81" s="207"/>
      <c r="J81" s="207"/>
      <c r="K81" s="207"/>
      <c r="L81" s="202">
        <v>41.786000000000001</v>
      </c>
      <c r="M81" s="207"/>
      <c r="N81" s="207"/>
      <c r="O81" s="207"/>
      <c r="P81" s="209"/>
    </row>
    <row r="82" spans="1:16" ht="15.75" customHeight="1" x14ac:dyDescent="0.3">
      <c r="A82" s="2"/>
      <c r="B82" s="2">
        <v>56</v>
      </c>
      <c r="C82" s="208"/>
      <c r="D82" s="207"/>
      <c r="E82" s="207"/>
      <c r="F82" s="202">
        <v>42.232999999999997</v>
      </c>
      <c r="G82" s="207"/>
      <c r="H82" s="207"/>
      <c r="I82" s="207"/>
      <c r="J82" s="207"/>
      <c r="K82" s="207"/>
      <c r="L82" s="202">
        <v>41.463000000000001</v>
      </c>
      <c r="M82" s="207"/>
      <c r="N82" s="207"/>
      <c r="O82" s="207"/>
      <c r="P82" s="209"/>
    </row>
    <row r="83" spans="1:16" ht="15.75" customHeight="1" x14ac:dyDescent="0.3">
      <c r="A83" s="2"/>
      <c r="B83" s="2">
        <v>57</v>
      </c>
      <c r="C83" s="210"/>
      <c r="D83" s="207"/>
      <c r="E83" s="207"/>
      <c r="F83" s="202">
        <v>42.082000000000001</v>
      </c>
      <c r="G83" s="207"/>
      <c r="H83" s="207"/>
      <c r="I83" s="207"/>
      <c r="J83" s="207"/>
      <c r="K83" s="207"/>
      <c r="L83" s="202">
        <v>41.686</v>
      </c>
      <c r="M83" s="207"/>
      <c r="N83" s="207"/>
      <c r="O83" s="207"/>
      <c r="P83" s="209"/>
    </row>
    <row r="84" spans="1:16" ht="15.75" customHeight="1" x14ac:dyDescent="0.3">
      <c r="A84" s="2"/>
      <c r="B84" s="2">
        <v>58</v>
      </c>
      <c r="C84" s="210"/>
      <c r="D84" s="207"/>
      <c r="E84" s="207"/>
      <c r="F84" s="202">
        <v>42.225000000000001</v>
      </c>
      <c r="G84" s="207"/>
      <c r="H84" s="207"/>
      <c r="I84" s="207"/>
      <c r="J84" s="207"/>
      <c r="K84" s="207"/>
      <c r="L84" s="207"/>
      <c r="M84" s="207"/>
      <c r="N84" s="207"/>
      <c r="O84" s="207"/>
      <c r="P84" s="209"/>
    </row>
    <row r="85" spans="1:16" ht="15.75" customHeight="1" x14ac:dyDescent="0.3">
      <c r="A85" s="2"/>
      <c r="B85" s="2">
        <v>59</v>
      </c>
      <c r="C85" s="210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9"/>
    </row>
    <row r="86" spans="1:16" ht="15.75" customHeight="1" x14ac:dyDescent="0.3">
      <c r="A86" s="2"/>
      <c r="B86" s="2">
        <v>60</v>
      </c>
      <c r="C86" s="210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9"/>
    </row>
    <row r="87" spans="1:16" ht="15.75" customHeight="1" x14ac:dyDescent="0.3">
      <c r="A87" s="2"/>
      <c r="B87" s="2">
        <v>61</v>
      </c>
      <c r="C87" s="210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9"/>
    </row>
    <row r="88" spans="1:16" ht="15.75" customHeight="1" x14ac:dyDescent="0.3">
      <c r="A88" s="2"/>
      <c r="B88" s="2">
        <v>62</v>
      </c>
      <c r="C88" s="210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9"/>
    </row>
    <row r="89" spans="1:16" ht="15.75" customHeight="1" x14ac:dyDescent="0.3">
      <c r="A89" s="2"/>
      <c r="B89" s="2">
        <v>63</v>
      </c>
      <c r="C89" s="210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</row>
    <row r="90" spans="1:16" ht="15.75" customHeight="1" x14ac:dyDescent="0.3">
      <c r="A90" s="2"/>
      <c r="B90" s="2"/>
      <c r="C90" s="210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9"/>
    </row>
    <row r="91" spans="1:16" ht="15.75" customHeight="1" x14ac:dyDescent="0.3">
      <c r="A91" s="2"/>
      <c r="B91" s="2"/>
      <c r="C91" s="211"/>
      <c r="D91" s="212"/>
      <c r="E91" s="212"/>
      <c r="F91" s="212"/>
      <c r="G91" s="212"/>
      <c r="H91" s="212"/>
      <c r="I91" s="212"/>
      <c r="J91" s="212"/>
      <c r="K91" s="212"/>
      <c r="L91" s="212"/>
      <c r="M91" s="213"/>
      <c r="N91" s="213"/>
      <c r="O91" s="213"/>
      <c r="P91" s="214"/>
    </row>
    <row r="92" spans="1:16" ht="15.75" customHeight="1" x14ac:dyDescent="0.3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2"/>
      <c r="N92" s="2"/>
      <c r="O92" s="2"/>
      <c r="P92" s="2"/>
    </row>
    <row r="93" spans="1:16" ht="15.75" customHeight="1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</row>
    <row r="94" spans="1:16" ht="15.75" customHeight="1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</row>
    <row r="95" spans="1:16" ht="15.75" customHeight="1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</row>
    <row r="96" spans="1:16" ht="15.75" customHeight="1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</row>
    <row r="97" spans="1:16" ht="15.75" customHeight="1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</row>
    <row r="98" spans="1:16" ht="15.75" customHeight="1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</row>
    <row r="99" spans="1:16" ht="15.75" customHeight="1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</row>
    <row r="100" spans="1:16" ht="15.75" customHeight="1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</row>
    <row r="101" spans="1:16" ht="15.75" customHeight="1" x14ac:dyDescent="0.3"/>
    <row r="102" spans="1:16" ht="15.75" customHeight="1" x14ac:dyDescent="0.3"/>
    <row r="103" spans="1:16" ht="15.75" customHeight="1" x14ac:dyDescent="0.3"/>
    <row r="104" spans="1:16" ht="15.75" customHeight="1" x14ac:dyDescent="0.3"/>
    <row r="105" spans="1:16" ht="15.75" customHeight="1" x14ac:dyDescent="0.3"/>
    <row r="106" spans="1:16" ht="15.75" customHeight="1" x14ac:dyDescent="0.3"/>
    <row r="107" spans="1:16" ht="15.75" customHeight="1" x14ac:dyDescent="0.3"/>
    <row r="108" spans="1:16" ht="15.75" customHeight="1" x14ac:dyDescent="0.3"/>
    <row r="109" spans="1:16" ht="15.75" customHeight="1" x14ac:dyDescent="0.3"/>
    <row r="110" spans="1:16" ht="15.75" customHeight="1" x14ac:dyDescent="0.3"/>
    <row r="111" spans="1:16" ht="15.75" customHeight="1" x14ac:dyDescent="0.3"/>
    <row r="112" spans="1:1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2">
    <mergeCell ref="F6:H6"/>
    <mergeCell ref="I6:I7"/>
    <mergeCell ref="J6:K6"/>
    <mergeCell ref="L6:M6"/>
    <mergeCell ref="A2:L2"/>
    <mergeCell ref="A4:N4"/>
    <mergeCell ref="A6:A7"/>
    <mergeCell ref="B6:B7"/>
    <mergeCell ref="C6:C7"/>
    <mergeCell ref="D6:D7"/>
    <mergeCell ref="E6:E7"/>
    <mergeCell ref="N6:N7"/>
  </mergeCells>
  <pageMargins left="0.70833333333333304" right="0.51180555555555496" top="0.74791666666666701" bottom="0.74791666666666701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2.6640625" customWidth="1"/>
    <col min="3" max="6" width="9.44140625" customWidth="1"/>
    <col min="7" max="7" width="11.33203125" customWidth="1"/>
    <col min="8" max="8" width="12.88671875" customWidth="1"/>
    <col min="9" max="9" width="13" customWidth="1"/>
    <col min="10" max="10" width="12.6640625" customWidth="1"/>
    <col min="11" max="11" width="12" customWidth="1"/>
    <col min="12" max="12" width="15.88671875" customWidth="1"/>
    <col min="13" max="13" width="11.44140625" customWidth="1"/>
    <col min="14" max="14" width="10.5546875" customWidth="1"/>
    <col min="15" max="16" width="8.88671875" customWidth="1"/>
  </cols>
  <sheetData>
    <row r="1" spans="1:16" ht="14.4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</row>
    <row r="2" spans="1:16" ht="18" x14ac:dyDescent="0.35">
      <c r="A2" s="323" t="s">
        <v>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"/>
      <c r="N2" s="2"/>
      <c r="O2" s="2"/>
      <c r="P2" s="2"/>
    </row>
    <row r="3" spans="1:16" ht="7.5" customHeight="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</row>
    <row r="4" spans="1:16" ht="18" x14ac:dyDescent="0.35">
      <c r="A4" s="324" t="s">
        <v>113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6"/>
      <c r="O4" s="2"/>
      <c r="P4" s="2"/>
    </row>
    <row r="5" spans="1:16" ht="7.5" customHeight="1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</row>
    <row r="6" spans="1:16" ht="30" customHeight="1" x14ac:dyDescent="0.3">
      <c r="A6" s="327" t="s">
        <v>85</v>
      </c>
      <c r="B6" s="328" t="s">
        <v>44</v>
      </c>
      <c r="C6" s="329" t="s">
        <v>48</v>
      </c>
      <c r="D6" s="331" t="s">
        <v>86</v>
      </c>
      <c r="E6" s="333" t="s">
        <v>87</v>
      </c>
      <c r="F6" s="318" t="s">
        <v>88</v>
      </c>
      <c r="G6" s="267"/>
      <c r="H6" s="267"/>
      <c r="I6" s="319" t="s">
        <v>89</v>
      </c>
      <c r="J6" s="320" t="s">
        <v>90</v>
      </c>
      <c r="K6" s="268"/>
      <c r="L6" s="321" t="s">
        <v>91</v>
      </c>
      <c r="M6" s="322"/>
      <c r="N6" s="279" t="s">
        <v>92</v>
      </c>
      <c r="O6" s="3"/>
      <c r="P6" s="3"/>
    </row>
    <row r="7" spans="1:16" ht="27.75" customHeight="1" x14ac:dyDescent="0.3">
      <c r="A7" s="283"/>
      <c r="B7" s="274"/>
      <c r="C7" s="330"/>
      <c r="D7" s="332"/>
      <c r="E7" s="293"/>
      <c r="F7" s="110" t="s">
        <v>93</v>
      </c>
      <c r="G7" s="111" t="s">
        <v>94</v>
      </c>
      <c r="H7" s="112" t="s">
        <v>95</v>
      </c>
      <c r="I7" s="274"/>
      <c r="J7" s="113" t="s">
        <v>96</v>
      </c>
      <c r="K7" s="114" t="s">
        <v>97</v>
      </c>
      <c r="L7" s="115" t="s">
        <v>98</v>
      </c>
      <c r="M7" s="116" t="s">
        <v>99</v>
      </c>
      <c r="N7" s="334"/>
      <c r="O7" s="3"/>
      <c r="P7" s="3"/>
    </row>
    <row r="8" spans="1:16" ht="30" customHeight="1" x14ac:dyDescent="0.3">
      <c r="A8" s="117">
        <v>1</v>
      </c>
      <c r="B8" s="118" t="s">
        <v>71</v>
      </c>
      <c r="C8" s="119">
        <v>1</v>
      </c>
      <c r="D8" s="120">
        <f>COUNTA(C27:C91)</f>
        <v>20</v>
      </c>
      <c r="E8" s="215">
        <f>COUNTA(C27:C91)</f>
        <v>20</v>
      </c>
      <c r="F8" s="232">
        <f>MIN(C27:C90)</f>
        <v>41.883000000000003</v>
      </c>
      <c r="G8" s="123">
        <f>AVERAGE(C27:C93)</f>
        <v>43.01305</v>
      </c>
      <c r="H8" s="124">
        <f t="shared" ref="H8:H21" si="0">G8-F8</f>
        <v>1.1300499999999971</v>
      </c>
      <c r="I8" s="125">
        <v>1.050925925925926E-2</v>
      </c>
      <c r="J8" s="126">
        <f t="shared" ref="J8:K8" si="1">I8</f>
        <v>1.050925925925926E-2</v>
      </c>
      <c r="K8" s="127">
        <f t="shared" si="1"/>
        <v>1.050925925925926E-2</v>
      </c>
      <c r="L8" s="128">
        <v>139.14099999999999</v>
      </c>
      <c r="M8" s="129">
        <v>92.481999999999999</v>
      </c>
      <c r="N8" s="233">
        <f>5</f>
        <v>5</v>
      </c>
      <c r="O8" s="131" t="s">
        <v>114</v>
      </c>
      <c r="P8" s="4"/>
    </row>
    <row r="9" spans="1:16" ht="30" customHeight="1" x14ac:dyDescent="0.3">
      <c r="A9" s="132">
        <v>2</v>
      </c>
      <c r="B9" s="133" t="s">
        <v>72</v>
      </c>
      <c r="C9" s="134">
        <v>7</v>
      </c>
      <c r="D9" s="135">
        <f>COUNTA(D27:D91)+D8+1</f>
        <v>53</v>
      </c>
      <c r="E9" s="218">
        <f>COUNTA(D27:D91)+1</f>
        <v>33</v>
      </c>
      <c r="F9" s="150">
        <f>MIN(D27:D90)</f>
        <v>41.603999999999999</v>
      </c>
      <c r="G9" s="151">
        <f>AVERAGE(D36:D92,D27:D34)</f>
        <v>41.901645161290318</v>
      </c>
      <c r="H9" s="139">
        <f t="shared" si="0"/>
        <v>0.29764516129031904</v>
      </c>
      <c r="I9" s="140">
        <v>2.7719907407407408E-2</v>
      </c>
      <c r="J9" s="141">
        <f t="shared" ref="J9:J21" si="2">I9-I8</f>
        <v>1.7210648148148149E-2</v>
      </c>
      <c r="K9" s="142">
        <f>J9</f>
        <v>1.7210648148148149E-2</v>
      </c>
      <c r="L9" s="143">
        <v>140.673</v>
      </c>
      <c r="M9" s="144">
        <v>92.468999999999994</v>
      </c>
      <c r="N9" s="234" t="s">
        <v>106</v>
      </c>
      <c r="O9" s="131" t="s">
        <v>107</v>
      </c>
      <c r="P9" s="4"/>
    </row>
    <row r="10" spans="1:16" ht="30" customHeight="1" x14ac:dyDescent="0.3">
      <c r="A10" s="132">
        <v>3</v>
      </c>
      <c r="B10" s="147" t="s">
        <v>71</v>
      </c>
      <c r="C10" s="148">
        <v>9</v>
      </c>
      <c r="D10" s="135">
        <f>COUNTA(E27:E91)+D9+1</f>
        <v>88</v>
      </c>
      <c r="E10" s="218">
        <f>COUNTA(E27:E91)+1</f>
        <v>35</v>
      </c>
      <c r="F10" s="153">
        <f>MIN(E27:E92)</f>
        <v>41.6</v>
      </c>
      <c r="G10" s="138">
        <f>AVERAGE(E27:E93)</f>
        <v>41.856882352941156</v>
      </c>
      <c r="H10" s="139">
        <f t="shared" si="0"/>
        <v>0.25688235294115458</v>
      </c>
      <c r="I10" s="140">
        <v>4.5798611111111109E-2</v>
      </c>
      <c r="J10" s="141">
        <f t="shared" si="2"/>
        <v>1.8078703703703701E-2</v>
      </c>
      <c r="K10" s="142">
        <f t="shared" ref="K10:K15" si="3">J10+K8</f>
        <v>2.8587962962962961E-2</v>
      </c>
      <c r="L10" s="143">
        <v>137.83799999999999</v>
      </c>
      <c r="M10" s="144">
        <v>91.539000000000001</v>
      </c>
      <c r="N10" s="145"/>
      <c r="O10" s="146"/>
      <c r="P10" s="4"/>
    </row>
    <row r="11" spans="1:16" ht="30" customHeight="1" x14ac:dyDescent="0.3">
      <c r="A11" s="132">
        <v>4</v>
      </c>
      <c r="B11" s="147" t="s">
        <v>72</v>
      </c>
      <c r="C11" s="134">
        <v>7</v>
      </c>
      <c r="D11" s="135">
        <f>COUNTA(F27:F91)+D10+1</f>
        <v>117</v>
      </c>
      <c r="E11" s="218">
        <f>COUNTA(F27:F91)+1</f>
        <v>29</v>
      </c>
      <c r="F11" s="149">
        <f>MIN(F27:F92)</f>
        <v>41.713000000000001</v>
      </c>
      <c r="G11" s="138">
        <f>AVERAGE(F27:F92)</f>
        <v>41.928857142857133</v>
      </c>
      <c r="H11" s="139">
        <f t="shared" si="0"/>
        <v>0.21585714285713209</v>
      </c>
      <c r="I11" s="140">
        <v>6.0995370370370373E-2</v>
      </c>
      <c r="J11" s="141">
        <f t="shared" si="2"/>
        <v>1.5196759259259264E-2</v>
      </c>
      <c r="K11" s="142">
        <f t="shared" si="3"/>
        <v>3.2407407407407413E-2</v>
      </c>
      <c r="L11" s="143">
        <v>138.05000000000001</v>
      </c>
      <c r="M11" s="144">
        <v>91.045000000000002</v>
      </c>
      <c r="N11" s="145"/>
      <c r="O11" s="146"/>
      <c r="P11" s="4"/>
    </row>
    <row r="12" spans="1:16" ht="30" customHeight="1" x14ac:dyDescent="0.3">
      <c r="A12" s="132">
        <v>5</v>
      </c>
      <c r="B12" s="147" t="s">
        <v>71</v>
      </c>
      <c r="C12" s="134">
        <v>8</v>
      </c>
      <c r="D12" s="135">
        <f>COUNTA(G27:G91)+D11+1</f>
        <v>162</v>
      </c>
      <c r="E12" s="218">
        <f>COUNTA(G27:G91)+1</f>
        <v>45</v>
      </c>
      <c r="F12" s="219">
        <f>MIN(G27:G92)</f>
        <v>41.619</v>
      </c>
      <c r="G12" s="151">
        <f>AVERAGE(G27:G892)</f>
        <v>41.958227272727271</v>
      </c>
      <c r="H12" s="139">
        <f t="shared" si="0"/>
        <v>0.33922727272727116</v>
      </c>
      <c r="I12" s="140">
        <v>8.3958333333333329E-2</v>
      </c>
      <c r="J12" s="141">
        <f t="shared" si="2"/>
        <v>2.2962962962962956E-2</v>
      </c>
      <c r="K12" s="142">
        <f t="shared" si="3"/>
        <v>5.1550925925925917E-2</v>
      </c>
      <c r="L12" s="143">
        <v>137.50700000000001</v>
      </c>
      <c r="M12" s="152">
        <v>90.756</v>
      </c>
      <c r="N12" s="145"/>
      <c r="O12" s="146"/>
      <c r="P12" s="4"/>
    </row>
    <row r="13" spans="1:16" ht="30" customHeight="1" x14ac:dyDescent="0.3">
      <c r="A13" s="132">
        <v>6</v>
      </c>
      <c r="B13" s="147" t="s">
        <v>72</v>
      </c>
      <c r="C13" s="134">
        <v>69</v>
      </c>
      <c r="D13" s="135">
        <f>COUNTA(H27:H91)+D12+1</f>
        <v>225</v>
      </c>
      <c r="E13" s="218">
        <f>COUNTA(H27:H91)+1</f>
        <v>63</v>
      </c>
      <c r="F13" s="153">
        <f>MIN(H27:H92)</f>
        <v>41.744999999999997</v>
      </c>
      <c r="G13" s="138">
        <f>AVERAGE(H27:H92)</f>
        <v>42.052903225806453</v>
      </c>
      <c r="H13" s="139">
        <f t="shared" si="0"/>
        <v>0.30790322580645579</v>
      </c>
      <c r="I13" s="140">
        <v>0.11571759259259259</v>
      </c>
      <c r="J13" s="235">
        <f t="shared" si="2"/>
        <v>3.1759259259259265E-2</v>
      </c>
      <c r="K13" s="142">
        <f t="shared" si="3"/>
        <v>6.4166666666666677E-2</v>
      </c>
      <c r="L13" s="143">
        <v>137.38300000000001</v>
      </c>
      <c r="M13" s="144">
        <v>91.281999999999996</v>
      </c>
      <c r="N13" s="145"/>
      <c r="O13" s="146"/>
      <c r="P13" s="4"/>
    </row>
    <row r="14" spans="1:16" ht="30" customHeight="1" x14ac:dyDescent="0.3">
      <c r="A14" s="132">
        <v>7</v>
      </c>
      <c r="B14" s="147" t="s">
        <v>71</v>
      </c>
      <c r="C14" s="134">
        <v>9</v>
      </c>
      <c r="D14" s="135">
        <f>COUNTA(I27:I91)+D13+1</f>
        <v>261</v>
      </c>
      <c r="E14" s="218">
        <f>COUNTA(I27:I91)+1</f>
        <v>36</v>
      </c>
      <c r="F14" s="149">
        <f>MIN(I27:I92)</f>
        <v>41.619</v>
      </c>
      <c r="G14" s="138">
        <f>AVERAGE(I27:I92)</f>
        <v>42.022685714285707</v>
      </c>
      <c r="H14" s="139">
        <f t="shared" si="0"/>
        <v>0.40368571428570732</v>
      </c>
      <c r="I14" s="140">
        <v>0.13442129629629629</v>
      </c>
      <c r="J14" s="141">
        <f t="shared" si="2"/>
        <v>1.8703703703703695E-2</v>
      </c>
      <c r="K14" s="142">
        <f t="shared" si="3"/>
        <v>7.0254629629629611E-2</v>
      </c>
      <c r="L14" s="143">
        <v>145.24100000000001</v>
      </c>
      <c r="M14" s="152">
        <v>90.638999999999996</v>
      </c>
      <c r="N14" s="145"/>
      <c r="O14" s="146"/>
      <c r="P14" s="4"/>
    </row>
    <row r="15" spans="1:16" ht="30" customHeight="1" x14ac:dyDescent="0.3">
      <c r="A15" s="154">
        <v>8</v>
      </c>
      <c r="B15" s="147" t="s">
        <v>72</v>
      </c>
      <c r="C15" s="134">
        <v>1</v>
      </c>
      <c r="D15" s="135">
        <f>COUNTA(J27:J92)+D14+1</f>
        <v>280</v>
      </c>
      <c r="E15" s="220">
        <f>COUNTA(J27:J92)+1</f>
        <v>19</v>
      </c>
      <c r="F15" s="219">
        <f>MIN(J27:J92)</f>
        <v>54.994</v>
      </c>
      <c r="G15" s="151">
        <f>AVERAGE(J27:J92)</f>
        <v>55.69144444444445</v>
      </c>
      <c r="H15" s="139">
        <f t="shared" si="0"/>
        <v>0.69744444444445008</v>
      </c>
      <c r="I15" s="156">
        <v>0.14777777777777779</v>
      </c>
      <c r="J15" s="157">
        <f t="shared" si="2"/>
        <v>1.3356481481481497E-2</v>
      </c>
      <c r="K15" s="142">
        <f t="shared" si="3"/>
        <v>7.7523148148148174E-2</v>
      </c>
      <c r="L15" s="158">
        <v>151.30099999999999</v>
      </c>
      <c r="M15" s="161">
        <v>91.123999999999995</v>
      </c>
      <c r="N15" s="160"/>
      <c r="O15" s="146"/>
      <c r="P15" s="4"/>
    </row>
    <row r="16" spans="1:16" ht="30" customHeight="1" x14ac:dyDescent="0.3">
      <c r="A16" s="154">
        <v>9</v>
      </c>
      <c r="B16" s="147" t="s">
        <v>72</v>
      </c>
      <c r="C16" s="134">
        <v>69</v>
      </c>
      <c r="D16" s="135">
        <f>COUNTA(K27:K91)+D15+1</f>
        <v>295</v>
      </c>
      <c r="E16" s="220">
        <f>COUNTA(K27:K91)+1</f>
        <v>15</v>
      </c>
      <c r="F16" s="221">
        <f>MIN(K27:K92)</f>
        <v>55.61</v>
      </c>
      <c r="G16" s="138">
        <f>AVERAGE(K27:K92)</f>
        <v>56.299785714285711</v>
      </c>
      <c r="H16" s="139">
        <f t="shared" si="0"/>
        <v>0.689785714285712</v>
      </c>
      <c r="I16" s="156">
        <v>0.15864583333333335</v>
      </c>
      <c r="J16" s="157">
        <f t="shared" si="2"/>
        <v>1.0868055555555561E-2</v>
      </c>
      <c r="K16" s="142">
        <f>J16+K15</f>
        <v>8.8391203703703736E-2</v>
      </c>
      <c r="L16" s="158">
        <v>151.05600000000001</v>
      </c>
      <c r="M16" s="161">
        <v>91.51</v>
      </c>
      <c r="N16" s="160"/>
      <c r="O16" s="146"/>
      <c r="P16" s="4"/>
    </row>
    <row r="17" spans="1:16" ht="30" customHeight="1" x14ac:dyDescent="0.3">
      <c r="A17" s="154">
        <v>10</v>
      </c>
      <c r="B17" s="133" t="s">
        <v>71</v>
      </c>
      <c r="C17" s="134">
        <v>2</v>
      </c>
      <c r="D17" s="135">
        <f>COUNTA(L27:L91)+D16+1</f>
        <v>352</v>
      </c>
      <c r="E17" s="220">
        <f>COUNTA(L27:L91)+1</f>
        <v>57</v>
      </c>
      <c r="F17" s="164">
        <f>MIN(L27:L92)</f>
        <v>41.384999999999998</v>
      </c>
      <c r="G17" s="151">
        <f>AVERAGE(L49:L92,L27:L47)</f>
        <v>45.351999999999997</v>
      </c>
      <c r="H17" s="139">
        <f t="shared" si="0"/>
        <v>3.9669999999999987</v>
      </c>
      <c r="I17" s="156">
        <v>0.18968750000000001</v>
      </c>
      <c r="J17" s="157">
        <f t="shared" si="2"/>
        <v>3.1041666666666662E-2</v>
      </c>
      <c r="K17" s="142">
        <f>J17+K14</f>
        <v>0.10129629629629627</v>
      </c>
      <c r="L17" s="158">
        <v>136.804</v>
      </c>
      <c r="M17" s="162">
        <v>90.058999999999997</v>
      </c>
      <c r="N17" s="160"/>
      <c r="O17" s="146"/>
      <c r="P17" s="4"/>
    </row>
    <row r="18" spans="1:16" ht="30" customHeight="1" x14ac:dyDescent="0.3">
      <c r="A18" s="154">
        <v>11</v>
      </c>
      <c r="B18" s="133" t="s">
        <v>72</v>
      </c>
      <c r="C18" s="134">
        <v>1</v>
      </c>
      <c r="D18" s="135">
        <f>COUNTA(M27:M91)+D17+1</f>
        <v>395</v>
      </c>
      <c r="E18" s="220">
        <f>COUNTA(M27:M91)+1</f>
        <v>43</v>
      </c>
      <c r="F18" s="221">
        <f>MIN(M27:M92)</f>
        <v>41.716999999999999</v>
      </c>
      <c r="G18" s="138">
        <f>AVERAGE(M27:M92)</f>
        <v>42.052499999999988</v>
      </c>
      <c r="H18" s="139">
        <f t="shared" si="0"/>
        <v>0.33549999999998903</v>
      </c>
      <c r="I18" s="156">
        <v>0.21171296296296296</v>
      </c>
      <c r="J18" s="157">
        <f t="shared" si="2"/>
        <v>2.2025462962962955E-2</v>
      </c>
      <c r="K18" s="142">
        <f t="shared" ref="K18:K21" si="4">J18+K16</f>
        <v>0.11041666666666669</v>
      </c>
      <c r="L18" s="158">
        <v>137.297</v>
      </c>
      <c r="M18" s="161">
        <v>91.198999999999998</v>
      </c>
      <c r="N18" s="160"/>
      <c r="O18" s="146"/>
      <c r="P18" s="4"/>
    </row>
    <row r="19" spans="1:16" ht="30" customHeight="1" x14ac:dyDescent="0.3">
      <c r="A19" s="154">
        <v>12</v>
      </c>
      <c r="B19" s="133" t="s">
        <v>71</v>
      </c>
      <c r="C19" s="134">
        <v>8</v>
      </c>
      <c r="D19" s="135">
        <f>COUNTA(N27:N91)+D18+1</f>
        <v>457</v>
      </c>
      <c r="E19" s="220">
        <f>COUNTA(N27:N91)+1</f>
        <v>62</v>
      </c>
      <c r="F19" s="219">
        <f>MIN(N27:N92)</f>
        <v>41.531999999999996</v>
      </c>
      <c r="G19" s="151">
        <f>AVERAGE(N27:N92)</f>
        <v>41.831524590163923</v>
      </c>
      <c r="H19" s="139">
        <f t="shared" si="0"/>
        <v>0.29952459016392652</v>
      </c>
      <c r="I19" s="156">
        <v>0.24282407407407408</v>
      </c>
      <c r="J19" s="157">
        <f t="shared" si="2"/>
        <v>3.1111111111111117E-2</v>
      </c>
      <c r="K19" s="222">
        <f t="shared" si="4"/>
        <v>0.13240740740740739</v>
      </c>
      <c r="L19" s="158">
        <v>135.95699999999999</v>
      </c>
      <c r="M19" s="161">
        <v>90.518000000000001</v>
      </c>
      <c r="N19" s="160"/>
      <c r="O19" s="146"/>
      <c r="P19" s="4"/>
    </row>
    <row r="20" spans="1:16" ht="30" customHeight="1" x14ac:dyDescent="0.3">
      <c r="A20" s="154">
        <v>13</v>
      </c>
      <c r="B20" s="133" t="s">
        <v>72</v>
      </c>
      <c r="C20" s="163">
        <v>5</v>
      </c>
      <c r="D20" s="135">
        <f>COUNTA(O27:O91)+D19+1</f>
        <v>518</v>
      </c>
      <c r="E20" s="220">
        <f>COUNTA(O27:O91)+1</f>
        <v>61</v>
      </c>
      <c r="F20" s="221">
        <f>MIN(O27:O92)</f>
        <v>41.975999999999999</v>
      </c>
      <c r="G20" s="138">
        <f>AVERAGE(O27:O92)</f>
        <v>42.454799999999992</v>
      </c>
      <c r="H20" s="139">
        <f t="shared" si="0"/>
        <v>0.47879999999999256</v>
      </c>
      <c r="I20" s="156">
        <v>0.2738888888888889</v>
      </c>
      <c r="J20" s="157">
        <f t="shared" si="2"/>
        <v>3.1064814814814823E-2</v>
      </c>
      <c r="K20" s="165">
        <f t="shared" si="4"/>
        <v>0.14148148148148151</v>
      </c>
      <c r="L20" s="158">
        <v>137.00800000000001</v>
      </c>
      <c r="M20" s="161">
        <v>91.087999999999994</v>
      </c>
      <c r="N20" s="160"/>
      <c r="O20" s="146"/>
      <c r="P20" s="4"/>
    </row>
    <row r="21" spans="1:16" ht="30" customHeight="1" x14ac:dyDescent="0.3">
      <c r="A21" s="166" t="s">
        <v>101</v>
      </c>
      <c r="B21" s="167" t="s">
        <v>71</v>
      </c>
      <c r="C21" s="168">
        <v>33</v>
      </c>
      <c r="D21" s="169">
        <f>COUNTA(P27:P91)+D20+1</f>
        <v>555</v>
      </c>
      <c r="E21" s="223">
        <f>COUNTA(P27:P91)+1</f>
        <v>37</v>
      </c>
      <c r="F21" s="219">
        <f>MIN(P27:P92)</f>
        <v>41.823</v>
      </c>
      <c r="G21" s="224">
        <f>AVERAGE(P27:P92)</f>
        <v>42.139527777777772</v>
      </c>
      <c r="H21" s="173">
        <f t="shared" si="0"/>
        <v>0.31652777777777175</v>
      </c>
      <c r="I21" s="236" t="str">
        <f>'Загальні результати'!H6</f>
        <v>7:00:37</v>
      </c>
      <c r="J21" s="175">
        <f t="shared" si="2"/>
        <v>1.8206018518518496E-2</v>
      </c>
      <c r="K21" s="176">
        <f t="shared" si="4"/>
        <v>0.15061342592592589</v>
      </c>
      <c r="L21" s="177"/>
      <c r="M21" s="178"/>
      <c r="N21" s="179"/>
      <c r="O21" s="146"/>
      <c r="P21" s="4"/>
    </row>
    <row r="22" spans="1:16" ht="30" customHeight="1" x14ac:dyDescent="0.3">
      <c r="A22" s="180"/>
      <c r="B22" s="181"/>
      <c r="C22" s="180"/>
      <c r="D22" s="180"/>
      <c r="E22" s="180"/>
      <c r="F22" s="153">
        <f>AVERAGE(F8,F12,F10,F14,F17,F21,F19)</f>
        <v>41.637285714285717</v>
      </c>
      <c r="G22" s="182">
        <f>AVERAGE(C27:C91,E27:E91,G27:G91,P27:P91,N27:N91,I27:I91,L49:L91,L27:L47)</f>
        <v>42.678796491228084</v>
      </c>
      <c r="H22" s="183">
        <f>AVERAGE(H8,H12,H10,H14,H17,H21,H19)</f>
        <v>0.95898538684226098</v>
      </c>
      <c r="I22" s="184" t="s">
        <v>115</v>
      </c>
      <c r="J22" s="180"/>
      <c r="K22" s="185" t="s">
        <v>103</v>
      </c>
      <c r="L22" s="186">
        <f>AVERAGE(L8:L20)</f>
        <v>140.4043076923077</v>
      </c>
      <c r="M22" s="225">
        <f>AVERAGE(M8:M20)-90</f>
        <v>1.2084615384615347</v>
      </c>
      <c r="N22" s="181" t="s">
        <v>104</v>
      </c>
      <c r="O22" s="4"/>
      <c r="P22" s="4"/>
    </row>
    <row r="23" spans="1:16" ht="27.75" customHeight="1" x14ac:dyDescent="0.3">
      <c r="A23" s="188"/>
      <c r="B23" s="189"/>
      <c r="C23" s="188"/>
      <c r="D23" s="190"/>
      <c r="E23" s="190"/>
      <c r="F23" s="191">
        <f>AVERAGE(F9,F13,F11,F15,F16,F20,F18)</f>
        <v>45.622714285714281</v>
      </c>
      <c r="G23" s="172">
        <f>AVERAGE(D36:D91,D27:D34,G27:G91,H27:H91,O27:O91,P27:P91,J27:J92,L27:L91)</f>
        <v>43.529993485342018</v>
      </c>
      <c r="H23" s="173">
        <f>AVERAGE(H9,H13,H11,H15,H16,H20,H18)</f>
        <v>0.43184795552629296</v>
      </c>
      <c r="I23" s="192" t="s">
        <v>116</v>
      </c>
      <c r="J23" s="190" t="s">
        <v>66</v>
      </c>
      <c r="K23" s="190"/>
      <c r="L23" s="193"/>
      <c r="M23" s="193"/>
      <c r="N23" s="2"/>
      <c r="O23" s="2"/>
      <c r="P23" s="2"/>
    </row>
    <row r="24" spans="1:16" ht="30" customHeight="1" x14ac:dyDescent="0.3">
      <c r="A24" s="188"/>
      <c r="B24" s="188"/>
      <c r="C24" s="188"/>
      <c r="D24" s="190"/>
      <c r="E24" s="190"/>
      <c r="F24" s="194">
        <f>AVERAGE(F8:F21)</f>
        <v>43.63</v>
      </c>
      <c r="G24" s="195">
        <f>AVERAGE(C49:P99,E27:P47,M48:P48,C48:K48,C27:D34,C36:D47,C35)</f>
        <v>43.236725925925931</v>
      </c>
      <c r="H24" s="196">
        <f>AVERAGE(H8:H21)</f>
        <v>0.69541667118427697</v>
      </c>
      <c r="I24" s="190"/>
      <c r="J24" s="190"/>
      <c r="K24" s="190"/>
      <c r="L24" s="188"/>
      <c r="M24" s="188"/>
      <c r="N24" s="2"/>
      <c r="O24" s="2"/>
      <c r="P24" s="2"/>
    </row>
    <row r="25" spans="1:16" ht="15.75" customHeight="1" x14ac:dyDescent="0.3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2"/>
      <c r="N25" s="2"/>
      <c r="O25" s="2"/>
      <c r="P25" s="2"/>
    </row>
    <row r="26" spans="1:16" ht="15.75" customHeight="1" x14ac:dyDescent="0.3">
      <c r="A26" s="2"/>
      <c r="B26" s="2"/>
      <c r="C26" s="197" t="str">
        <f>B8</f>
        <v>Маніло Денис</v>
      </c>
      <c r="D26" s="197" t="str">
        <f>B9</f>
        <v>Лихошерст Олексій</v>
      </c>
      <c r="E26" s="197" t="str">
        <f>B10</f>
        <v>Маніло Денис</v>
      </c>
      <c r="F26" s="197" t="str">
        <f>B11</f>
        <v>Лихошерст Олексій</v>
      </c>
      <c r="G26" s="197" t="str">
        <f>B12</f>
        <v>Маніло Денис</v>
      </c>
      <c r="H26" s="197" t="str">
        <f>B13</f>
        <v>Лихошерст Олексій</v>
      </c>
      <c r="I26" s="197" t="str">
        <f>B14</f>
        <v>Маніло Денис</v>
      </c>
      <c r="J26" s="197" t="str">
        <f>B15</f>
        <v>Лихошерст Олексій</v>
      </c>
      <c r="K26" s="197" t="str">
        <f>B16</f>
        <v>Лихошерст Олексій</v>
      </c>
      <c r="L26" s="197" t="str">
        <f>B17</f>
        <v>Маніло Денис</v>
      </c>
      <c r="M26" s="197" t="str">
        <f>B18</f>
        <v>Лихошерст Олексій</v>
      </c>
      <c r="N26" s="197" t="str">
        <f>B19</f>
        <v>Маніло Денис</v>
      </c>
      <c r="O26" s="197" t="str">
        <f>B20</f>
        <v>Лихошерст Олексій</v>
      </c>
      <c r="P26" s="197" t="str">
        <f>B21</f>
        <v>Маніло Денис</v>
      </c>
    </row>
    <row r="27" spans="1:16" ht="15.75" customHeight="1" x14ac:dyDescent="0.3">
      <c r="A27" s="2"/>
      <c r="B27" s="2">
        <v>1</v>
      </c>
      <c r="C27" s="198">
        <v>58.670999999999999</v>
      </c>
      <c r="D27" s="199">
        <v>42.890999999999998</v>
      </c>
      <c r="E27" s="199">
        <v>42.975000000000001</v>
      </c>
      <c r="F27" s="199">
        <v>42.468000000000004</v>
      </c>
      <c r="G27" s="199">
        <v>42.88</v>
      </c>
      <c r="H27" s="199">
        <v>43.356999999999999</v>
      </c>
      <c r="I27" s="199">
        <v>42.92</v>
      </c>
      <c r="J27" s="199">
        <v>55.814</v>
      </c>
      <c r="K27" s="199">
        <v>57.415999999999997</v>
      </c>
      <c r="L27" s="199">
        <v>55.637</v>
      </c>
      <c r="M27" s="199">
        <v>42.942999999999998</v>
      </c>
      <c r="N27" s="199">
        <v>42.357999999999997</v>
      </c>
      <c r="O27" s="199">
        <v>43.895000000000003</v>
      </c>
      <c r="P27" s="200">
        <v>43.488</v>
      </c>
    </row>
    <row r="28" spans="1:16" ht="15.75" customHeight="1" x14ac:dyDescent="0.3">
      <c r="A28" s="2"/>
      <c r="B28" s="2">
        <v>2</v>
      </c>
      <c r="C28" s="201">
        <v>42.484000000000002</v>
      </c>
      <c r="D28" s="202">
        <v>42.189</v>
      </c>
      <c r="E28" s="202">
        <v>41.932000000000002</v>
      </c>
      <c r="F28" s="202">
        <v>42.021999999999998</v>
      </c>
      <c r="G28" s="202">
        <v>42.02</v>
      </c>
      <c r="H28" s="202">
        <v>42.244</v>
      </c>
      <c r="I28" s="202">
        <v>41.966000000000001</v>
      </c>
      <c r="J28" s="202">
        <v>55.76</v>
      </c>
      <c r="K28" s="202">
        <v>59.079000000000001</v>
      </c>
      <c r="L28" s="202">
        <v>55.631</v>
      </c>
      <c r="M28" s="203">
        <v>42.314999999999998</v>
      </c>
      <c r="N28" s="203">
        <v>41.716000000000001</v>
      </c>
      <c r="O28" s="202">
        <v>42.68</v>
      </c>
      <c r="P28" s="204">
        <v>42.3</v>
      </c>
    </row>
    <row r="29" spans="1:16" ht="15.75" customHeight="1" x14ac:dyDescent="0.3">
      <c r="A29" s="2"/>
      <c r="B29" s="2">
        <v>3</v>
      </c>
      <c r="C29" s="201">
        <v>42.241999999999997</v>
      </c>
      <c r="D29" s="202">
        <v>41.887</v>
      </c>
      <c r="E29" s="202">
        <v>41.933</v>
      </c>
      <c r="F29" s="202">
        <v>41.838999999999999</v>
      </c>
      <c r="G29" s="202">
        <v>41.957999999999998</v>
      </c>
      <c r="H29" s="202">
        <v>42.761000000000003</v>
      </c>
      <c r="I29" s="202">
        <v>41.8</v>
      </c>
      <c r="J29" s="202">
        <v>55.981999999999999</v>
      </c>
      <c r="K29" s="202">
        <v>55.726999999999997</v>
      </c>
      <c r="L29" s="202">
        <v>55.331000000000003</v>
      </c>
      <c r="M29" s="203">
        <v>42.149000000000001</v>
      </c>
      <c r="N29" s="203">
        <v>41.664000000000001</v>
      </c>
      <c r="O29" s="202">
        <v>42.341000000000001</v>
      </c>
      <c r="P29" s="204">
        <v>42.276000000000003</v>
      </c>
    </row>
    <row r="30" spans="1:16" ht="15.75" customHeight="1" x14ac:dyDescent="0.3">
      <c r="A30" s="2"/>
      <c r="B30" s="2">
        <v>4</v>
      </c>
      <c r="C30" s="201">
        <v>42.149000000000001</v>
      </c>
      <c r="D30" s="202">
        <v>42.281999999999996</v>
      </c>
      <c r="E30" s="202">
        <v>41.741999999999997</v>
      </c>
      <c r="F30" s="202">
        <v>41.838999999999999</v>
      </c>
      <c r="G30" s="202">
        <v>41.856999999999999</v>
      </c>
      <c r="H30" s="202">
        <v>42.228999999999999</v>
      </c>
      <c r="I30" s="202">
        <v>41.850999999999999</v>
      </c>
      <c r="J30" s="202">
        <v>55.978999999999999</v>
      </c>
      <c r="K30" s="202">
        <v>56.396999999999998</v>
      </c>
      <c r="L30" s="202">
        <v>54.585999999999999</v>
      </c>
      <c r="M30" s="203">
        <v>42.103000000000002</v>
      </c>
      <c r="N30" s="203">
        <v>41.597999999999999</v>
      </c>
      <c r="O30" s="202">
        <v>42.322000000000003</v>
      </c>
      <c r="P30" s="204">
        <v>42.293999999999997</v>
      </c>
    </row>
    <row r="31" spans="1:16" ht="15.75" customHeight="1" x14ac:dyDescent="0.3">
      <c r="A31" s="2"/>
      <c r="B31" s="2">
        <v>5</v>
      </c>
      <c r="C31" s="201">
        <v>42.055</v>
      </c>
      <c r="D31" s="202">
        <v>42.085000000000001</v>
      </c>
      <c r="E31" s="202">
        <v>41.765000000000001</v>
      </c>
      <c r="F31" s="202">
        <v>41.814999999999998</v>
      </c>
      <c r="G31" s="202">
        <v>41.801000000000002</v>
      </c>
      <c r="H31" s="202">
        <v>42.372999999999998</v>
      </c>
      <c r="I31" s="202">
        <v>41.746000000000002</v>
      </c>
      <c r="J31" s="202">
        <v>55.533999999999999</v>
      </c>
      <c r="K31" s="202">
        <v>56.024000000000001</v>
      </c>
      <c r="L31" s="202">
        <v>54.86</v>
      </c>
      <c r="M31" s="202">
        <v>42.750999999999998</v>
      </c>
      <c r="N31" s="202">
        <v>41.531999999999996</v>
      </c>
      <c r="O31" s="202">
        <v>42.381</v>
      </c>
      <c r="P31" s="204">
        <v>42.067</v>
      </c>
    </row>
    <row r="32" spans="1:16" ht="15.75" customHeight="1" x14ac:dyDescent="0.3">
      <c r="A32" s="2"/>
      <c r="B32" s="2">
        <v>6</v>
      </c>
      <c r="C32" s="201">
        <v>42.058</v>
      </c>
      <c r="D32" s="202">
        <v>41.819000000000003</v>
      </c>
      <c r="E32" s="202">
        <v>41.679000000000002</v>
      </c>
      <c r="F32" s="202">
        <v>41.819000000000003</v>
      </c>
      <c r="G32" s="202">
        <v>41.776000000000003</v>
      </c>
      <c r="H32" s="202">
        <v>42.066000000000003</v>
      </c>
      <c r="I32" s="202">
        <v>41.619</v>
      </c>
      <c r="J32" s="202">
        <v>55.124000000000002</v>
      </c>
      <c r="K32" s="202">
        <v>55.811</v>
      </c>
      <c r="L32" s="202">
        <v>53.718000000000004</v>
      </c>
      <c r="M32" s="202">
        <v>42.039000000000001</v>
      </c>
      <c r="N32" s="202">
        <v>41.564999999999998</v>
      </c>
      <c r="O32" s="202">
        <v>42.383000000000003</v>
      </c>
      <c r="P32" s="206">
        <v>42.143999999999998</v>
      </c>
    </row>
    <row r="33" spans="1:16" ht="15.75" customHeight="1" x14ac:dyDescent="0.3">
      <c r="A33" s="2"/>
      <c r="B33" s="2">
        <v>7</v>
      </c>
      <c r="C33" s="201">
        <v>42.231000000000002</v>
      </c>
      <c r="D33" s="202">
        <v>41.853999999999999</v>
      </c>
      <c r="E33" s="202">
        <v>42.158000000000001</v>
      </c>
      <c r="F33" s="202">
        <v>41.863</v>
      </c>
      <c r="G33" s="202">
        <v>41.954999999999998</v>
      </c>
      <c r="H33" s="202">
        <v>42.098999999999997</v>
      </c>
      <c r="I33" s="202">
        <v>41.69</v>
      </c>
      <c r="J33" s="202">
        <v>55.607999999999997</v>
      </c>
      <c r="K33" s="202">
        <v>56.406999999999996</v>
      </c>
      <c r="L33" s="202">
        <v>52.746000000000002</v>
      </c>
      <c r="M33" s="202">
        <v>41.975000000000001</v>
      </c>
      <c r="N33" s="202">
        <v>41.668999999999997</v>
      </c>
      <c r="O33" s="202">
        <v>42.170999999999999</v>
      </c>
      <c r="P33" s="204">
        <v>43.033999999999999</v>
      </c>
    </row>
    <row r="34" spans="1:16" ht="15.75" customHeight="1" x14ac:dyDescent="0.3">
      <c r="A34" s="2"/>
      <c r="B34" s="2">
        <v>8</v>
      </c>
      <c r="C34" s="201">
        <v>43.097000000000001</v>
      </c>
      <c r="D34" s="202">
        <v>41.933999999999997</v>
      </c>
      <c r="E34" s="202">
        <v>41.804000000000002</v>
      </c>
      <c r="F34" s="202">
        <v>41.96</v>
      </c>
      <c r="G34" s="202">
        <v>41.834000000000003</v>
      </c>
      <c r="H34" s="202">
        <v>42.006999999999998</v>
      </c>
      <c r="I34" s="202">
        <v>41.661999999999999</v>
      </c>
      <c r="J34" s="202">
        <v>55.786999999999999</v>
      </c>
      <c r="K34" s="202">
        <v>55.802</v>
      </c>
      <c r="L34" s="202">
        <v>52.219000000000001</v>
      </c>
      <c r="M34" s="202">
        <v>41.716999999999999</v>
      </c>
      <c r="N34" s="202">
        <v>41.656999999999996</v>
      </c>
      <c r="O34" s="202">
        <v>42.216000000000001</v>
      </c>
      <c r="P34" s="204">
        <v>42.122</v>
      </c>
    </row>
    <row r="35" spans="1:16" ht="15.75" customHeight="1" x14ac:dyDescent="0.3">
      <c r="A35" s="2"/>
      <c r="B35" s="2">
        <v>9</v>
      </c>
      <c r="C35" s="201">
        <v>42.125999999999998</v>
      </c>
      <c r="D35" s="237">
        <v>47.444000000000003</v>
      </c>
      <c r="E35" s="202">
        <v>41.601999999999997</v>
      </c>
      <c r="F35" s="202">
        <v>41.912999999999997</v>
      </c>
      <c r="G35" s="202">
        <v>41.863999999999997</v>
      </c>
      <c r="H35" s="202">
        <v>41.872999999999998</v>
      </c>
      <c r="I35" s="202">
        <v>41.822000000000003</v>
      </c>
      <c r="J35" s="202">
        <v>56.545000000000002</v>
      </c>
      <c r="K35" s="202">
        <v>55.747</v>
      </c>
      <c r="L35" s="202">
        <v>51.262999999999998</v>
      </c>
      <c r="M35" s="202">
        <v>41.915999999999997</v>
      </c>
      <c r="N35" s="202">
        <v>42.087000000000003</v>
      </c>
      <c r="O35" s="202">
        <v>42.253</v>
      </c>
      <c r="P35" s="204">
        <v>41.97</v>
      </c>
    </row>
    <row r="36" spans="1:16" ht="15.75" customHeight="1" x14ac:dyDescent="0.3">
      <c r="A36" s="2"/>
      <c r="B36" s="2">
        <v>10</v>
      </c>
      <c r="C36" s="201">
        <v>42.13</v>
      </c>
      <c r="D36" s="202">
        <v>42.289000000000001</v>
      </c>
      <c r="E36" s="202">
        <v>41.698</v>
      </c>
      <c r="F36" s="202">
        <v>41.802</v>
      </c>
      <c r="G36" s="202">
        <v>41.625999999999998</v>
      </c>
      <c r="H36" s="202">
        <v>41.896999999999998</v>
      </c>
      <c r="I36" s="202">
        <v>41.686</v>
      </c>
      <c r="J36" s="202">
        <v>55.264000000000003</v>
      </c>
      <c r="K36" s="202">
        <v>55.917999999999999</v>
      </c>
      <c r="L36" s="202">
        <v>50.695999999999998</v>
      </c>
      <c r="M36" s="202">
        <v>41.86</v>
      </c>
      <c r="N36" s="202">
        <v>41.558</v>
      </c>
      <c r="O36" s="202">
        <v>42.273000000000003</v>
      </c>
      <c r="P36" s="204">
        <v>41.95</v>
      </c>
    </row>
    <row r="37" spans="1:16" ht="15.75" customHeight="1" x14ac:dyDescent="0.3">
      <c r="A37" s="2"/>
      <c r="B37" s="2">
        <v>11</v>
      </c>
      <c r="C37" s="201">
        <v>42.143999999999998</v>
      </c>
      <c r="D37" s="202">
        <v>41.743000000000002</v>
      </c>
      <c r="E37" s="202">
        <v>41.656999999999996</v>
      </c>
      <c r="F37" s="202">
        <v>42.088000000000001</v>
      </c>
      <c r="G37" s="202">
        <v>41.850999999999999</v>
      </c>
      <c r="H37" s="202">
        <v>41.805999999999997</v>
      </c>
      <c r="I37" s="202">
        <v>41.703000000000003</v>
      </c>
      <c r="J37" s="202">
        <v>55.832999999999998</v>
      </c>
      <c r="K37" s="202">
        <v>55.61</v>
      </c>
      <c r="L37" s="202">
        <v>55.606000000000002</v>
      </c>
      <c r="M37" s="202">
        <v>41.957000000000001</v>
      </c>
      <c r="N37" s="202">
        <v>41.930999999999997</v>
      </c>
      <c r="O37" s="202">
        <v>42.210999999999999</v>
      </c>
      <c r="P37" s="204">
        <v>42.11</v>
      </c>
    </row>
    <row r="38" spans="1:16" ht="15.75" customHeight="1" x14ac:dyDescent="0.3">
      <c r="A38" s="2"/>
      <c r="B38" s="2">
        <v>12</v>
      </c>
      <c r="C38" s="201">
        <v>42.064999999999998</v>
      </c>
      <c r="D38" s="202">
        <v>42.003999999999998</v>
      </c>
      <c r="E38" s="202">
        <v>41.750999999999998</v>
      </c>
      <c r="F38" s="202">
        <v>41.895000000000003</v>
      </c>
      <c r="G38" s="202">
        <v>41.865000000000002</v>
      </c>
      <c r="H38" s="202">
        <v>41.877000000000002</v>
      </c>
      <c r="I38" s="202">
        <v>41.816000000000003</v>
      </c>
      <c r="J38" s="202">
        <v>54.994</v>
      </c>
      <c r="K38" s="202">
        <v>56.246000000000002</v>
      </c>
      <c r="L38" s="202">
        <v>51.384</v>
      </c>
      <c r="M38" s="202">
        <v>41.956000000000003</v>
      </c>
      <c r="N38" s="202">
        <v>41.720999999999997</v>
      </c>
      <c r="O38" s="202">
        <v>42.216000000000001</v>
      </c>
      <c r="P38" s="204">
        <v>41.823</v>
      </c>
    </row>
    <row r="39" spans="1:16" ht="15.75" customHeight="1" x14ac:dyDescent="0.3">
      <c r="A39" s="2"/>
      <c r="B39" s="2">
        <v>13</v>
      </c>
      <c r="C39" s="201">
        <v>42.171999999999997</v>
      </c>
      <c r="D39" s="202">
        <v>41.795999999999999</v>
      </c>
      <c r="E39" s="202">
        <v>41.831000000000003</v>
      </c>
      <c r="F39" s="202">
        <v>41.749000000000002</v>
      </c>
      <c r="G39" s="202">
        <v>41.81</v>
      </c>
      <c r="H39" s="202">
        <v>42.277999999999999</v>
      </c>
      <c r="I39" s="202">
        <v>41.969000000000001</v>
      </c>
      <c r="J39" s="202">
        <v>55.24</v>
      </c>
      <c r="K39" s="202">
        <v>56.061</v>
      </c>
      <c r="L39" s="202">
        <v>48.136000000000003</v>
      </c>
      <c r="M39" s="202">
        <v>41.798999999999999</v>
      </c>
      <c r="N39" s="202">
        <v>42.993000000000002</v>
      </c>
      <c r="O39" s="202">
        <v>42.195</v>
      </c>
      <c r="P39" s="204">
        <v>41.98</v>
      </c>
    </row>
    <row r="40" spans="1:16" ht="15.75" customHeight="1" x14ac:dyDescent="0.3">
      <c r="A40" s="2"/>
      <c r="B40" s="2">
        <v>14</v>
      </c>
      <c r="C40" s="201">
        <v>42.023000000000003</v>
      </c>
      <c r="D40" s="202">
        <v>41.744999999999997</v>
      </c>
      <c r="E40" s="202">
        <v>41.686999999999998</v>
      </c>
      <c r="F40" s="202">
        <v>41.835000000000001</v>
      </c>
      <c r="G40" s="202">
        <v>41.881</v>
      </c>
      <c r="H40" s="202">
        <v>43.576000000000001</v>
      </c>
      <c r="I40" s="202">
        <v>41.747</v>
      </c>
      <c r="J40" s="202">
        <v>56.311</v>
      </c>
      <c r="K40" s="202">
        <v>55.951999999999998</v>
      </c>
      <c r="L40" s="202">
        <v>47.716000000000001</v>
      </c>
      <c r="M40" s="202">
        <v>41.935000000000002</v>
      </c>
      <c r="N40" s="202">
        <v>42.813000000000002</v>
      </c>
      <c r="O40" s="202">
        <v>41.994999999999997</v>
      </c>
      <c r="P40" s="204">
        <v>41.987000000000002</v>
      </c>
    </row>
    <row r="41" spans="1:16" ht="15.75" customHeight="1" x14ac:dyDescent="0.3">
      <c r="A41" s="2"/>
      <c r="B41" s="2">
        <v>15</v>
      </c>
      <c r="C41" s="201">
        <v>42.228000000000002</v>
      </c>
      <c r="D41" s="202">
        <v>41.953000000000003</v>
      </c>
      <c r="E41" s="202">
        <v>41.698</v>
      </c>
      <c r="F41" s="202">
        <v>41.905000000000001</v>
      </c>
      <c r="G41" s="202">
        <v>41.777999999999999</v>
      </c>
      <c r="H41" s="202">
        <v>42.122</v>
      </c>
      <c r="I41" s="202">
        <v>41.723999999999997</v>
      </c>
      <c r="J41" s="202">
        <v>55.478999999999999</v>
      </c>
      <c r="K41" s="207"/>
      <c r="L41" s="202">
        <v>47.212000000000003</v>
      </c>
      <c r="M41" s="202">
        <v>41.939</v>
      </c>
      <c r="N41" s="202">
        <v>41.726999999999997</v>
      </c>
      <c r="O41" s="202">
        <v>42.267000000000003</v>
      </c>
      <c r="P41" s="204">
        <v>42.183999999999997</v>
      </c>
    </row>
    <row r="42" spans="1:16" ht="15.75" customHeight="1" x14ac:dyDescent="0.3">
      <c r="A42" s="2"/>
      <c r="B42" s="2">
        <v>16</v>
      </c>
      <c r="C42" s="201">
        <v>41.883000000000003</v>
      </c>
      <c r="D42" s="202">
        <v>41.603999999999999</v>
      </c>
      <c r="E42" s="202">
        <v>41.798000000000002</v>
      </c>
      <c r="F42" s="202">
        <v>41.89</v>
      </c>
      <c r="G42" s="202">
        <v>41.722000000000001</v>
      </c>
      <c r="H42" s="202">
        <v>42.042999999999999</v>
      </c>
      <c r="I42" s="202">
        <v>41.834000000000003</v>
      </c>
      <c r="J42" s="202">
        <v>56.061</v>
      </c>
      <c r="K42" s="207"/>
      <c r="L42" s="202">
        <v>47.185000000000002</v>
      </c>
      <c r="M42" s="202">
        <v>41.890999999999998</v>
      </c>
      <c r="N42" s="202">
        <v>41.825000000000003</v>
      </c>
      <c r="O42" s="202">
        <v>42.231000000000002</v>
      </c>
      <c r="P42" s="204">
        <v>41.957999999999998</v>
      </c>
    </row>
    <row r="43" spans="1:16" ht="15.75" customHeight="1" x14ac:dyDescent="0.3">
      <c r="A43" s="2"/>
      <c r="B43" s="2">
        <v>17</v>
      </c>
      <c r="C43" s="201">
        <v>42.249000000000002</v>
      </c>
      <c r="D43" s="202">
        <v>41.981000000000002</v>
      </c>
      <c r="E43" s="202">
        <v>41.813000000000002</v>
      </c>
      <c r="F43" s="202">
        <v>41.91</v>
      </c>
      <c r="G43" s="202">
        <v>41.841999999999999</v>
      </c>
      <c r="H43" s="202">
        <v>42.02</v>
      </c>
      <c r="I43" s="202">
        <v>41.874000000000002</v>
      </c>
      <c r="J43" s="202">
        <v>55.945999999999998</v>
      </c>
      <c r="K43" s="207"/>
      <c r="L43" s="202">
        <v>45.51</v>
      </c>
      <c r="M43" s="202">
        <v>42.006999999999998</v>
      </c>
      <c r="N43" s="202">
        <v>41.646000000000001</v>
      </c>
      <c r="O43" s="202">
        <v>42.036000000000001</v>
      </c>
      <c r="P43" s="204">
        <v>41.982999999999997</v>
      </c>
    </row>
    <row r="44" spans="1:16" ht="15.75" customHeight="1" x14ac:dyDescent="0.3">
      <c r="A44" s="2"/>
      <c r="B44" s="2">
        <v>18</v>
      </c>
      <c r="C44" s="201">
        <v>42.002000000000002</v>
      </c>
      <c r="D44" s="202">
        <v>41.807000000000002</v>
      </c>
      <c r="E44" s="202">
        <v>41.805</v>
      </c>
      <c r="F44" s="202">
        <v>41.713000000000001</v>
      </c>
      <c r="G44" s="202">
        <v>41.838999999999999</v>
      </c>
      <c r="H44" s="202">
        <v>41.911999999999999</v>
      </c>
      <c r="I44" s="202">
        <v>41.735999999999997</v>
      </c>
      <c r="J44" s="202">
        <v>55.185000000000002</v>
      </c>
      <c r="K44" s="207"/>
      <c r="L44" s="202">
        <v>45.530999999999999</v>
      </c>
      <c r="M44" s="202">
        <v>41.975000000000001</v>
      </c>
      <c r="N44" s="202">
        <v>41.75</v>
      </c>
      <c r="O44" s="202">
        <v>42.154000000000003</v>
      </c>
      <c r="P44" s="204">
        <v>42.061999999999998</v>
      </c>
    </row>
    <row r="45" spans="1:16" ht="15.75" customHeight="1" x14ac:dyDescent="0.3">
      <c r="A45" s="2"/>
      <c r="B45" s="2">
        <v>19</v>
      </c>
      <c r="C45" s="201">
        <v>42.167999999999999</v>
      </c>
      <c r="D45" s="202">
        <v>41.914000000000001</v>
      </c>
      <c r="E45" s="202">
        <v>41.615000000000002</v>
      </c>
      <c r="F45" s="202">
        <v>41.896000000000001</v>
      </c>
      <c r="G45" s="202">
        <v>41.677999999999997</v>
      </c>
      <c r="H45" s="202">
        <v>42.3</v>
      </c>
      <c r="I45" s="202">
        <v>41.79</v>
      </c>
      <c r="J45" s="207"/>
      <c r="K45" s="207"/>
      <c r="L45" s="202">
        <v>44.491</v>
      </c>
      <c r="M45" s="202">
        <v>41.939</v>
      </c>
      <c r="N45" s="202">
        <v>41.692999999999998</v>
      </c>
      <c r="O45" s="202">
        <v>42.195999999999998</v>
      </c>
      <c r="P45" s="204">
        <v>42.051000000000002</v>
      </c>
    </row>
    <row r="46" spans="1:16" ht="15.75" customHeight="1" x14ac:dyDescent="0.3">
      <c r="A46" s="2"/>
      <c r="B46" s="2">
        <v>20</v>
      </c>
      <c r="C46" s="201">
        <v>42.084000000000003</v>
      </c>
      <c r="D46" s="202">
        <v>41.767000000000003</v>
      </c>
      <c r="E46" s="202">
        <v>41.984000000000002</v>
      </c>
      <c r="F46" s="202">
        <v>41.890999999999998</v>
      </c>
      <c r="G46" s="202">
        <v>41.844000000000001</v>
      </c>
      <c r="H46" s="202">
        <v>42.055</v>
      </c>
      <c r="I46" s="202">
        <v>41.856999999999999</v>
      </c>
      <c r="J46" s="207"/>
      <c r="K46" s="207"/>
      <c r="L46" s="202">
        <v>44.652999999999999</v>
      </c>
      <c r="M46" s="202">
        <v>43.042999999999999</v>
      </c>
      <c r="N46" s="202">
        <v>41.67</v>
      </c>
      <c r="O46" s="202">
        <v>43.418999999999997</v>
      </c>
      <c r="P46" s="204">
        <v>43.036000000000001</v>
      </c>
    </row>
    <row r="47" spans="1:16" ht="15.75" customHeight="1" x14ac:dyDescent="0.3">
      <c r="A47" s="2"/>
      <c r="B47" s="2">
        <v>21</v>
      </c>
      <c r="C47" s="208"/>
      <c r="D47" s="202">
        <v>41.811</v>
      </c>
      <c r="E47" s="202">
        <v>41.808999999999997</v>
      </c>
      <c r="F47" s="202">
        <v>42.122999999999998</v>
      </c>
      <c r="G47" s="202">
        <v>42.073999999999998</v>
      </c>
      <c r="H47" s="202">
        <v>42.192</v>
      </c>
      <c r="I47" s="202">
        <v>41.749000000000002</v>
      </c>
      <c r="J47" s="207"/>
      <c r="K47" s="207"/>
      <c r="L47" s="202">
        <v>44.274999999999999</v>
      </c>
      <c r="M47" s="202">
        <v>42.017000000000003</v>
      </c>
      <c r="N47" s="202">
        <v>41.758000000000003</v>
      </c>
      <c r="O47" s="202">
        <v>42.024999999999999</v>
      </c>
      <c r="P47" s="204">
        <v>42.02</v>
      </c>
    </row>
    <row r="48" spans="1:16" ht="15.75" customHeight="1" x14ac:dyDescent="0.3">
      <c r="A48" s="2"/>
      <c r="B48" s="2">
        <v>22</v>
      </c>
      <c r="C48" s="208"/>
      <c r="D48" s="202">
        <v>41.704000000000001</v>
      </c>
      <c r="E48" s="202">
        <v>41.783999999999999</v>
      </c>
      <c r="F48" s="202">
        <v>41.805</v>
      </c>
      <c r="G48" s="202">
        <v>41.829000000000001</v>
      </c>
      <c r="H48" s="202">
        <v>42.25</v>
      </c>
      <c r="I48" s="202">
        <v>41.924999999999997</v>
      </c>
      <c r="J48" s="207"/>
      <c r="K48" s="207"/>
      <c r="L48" s="205">
        <v>50.198</v>
      </c>
      <c r="M48" s="202">
        <v>42.54</v>
      </c>
      <c r="N48" s="202">
        <v>41.728000000000002</v>
      </c>
      <c r="O48" s="202">
        <v>42.689</v>
      </c>
      <c r="P48" s="204">
        <v>41.828000000000003</v>
      </c>
    </row>
    <row r="49" spans="1:16" ht="15.75" customHeight="1" x14ac:dyDescent="0.3">
      <c r="A49" s="2"/>
      <c r="B49" s="2">
        <v>23</v>
      </c>
      <c r="C49" s="208"/>
      <c r="D49" s="202">
        <v>41.860999999999997</v>
      </c>
      <c r="E49" s="202">
        <v>41.828000000000003</v>
      </c>
      <c r="F49" s="202">
        <v>41.933999999999997</v>
      </c>
      <c r="G49" s="202">
        <v>41.646000000000001</v>
      </c>
      <c r="H49" s="202">
        <v>41.936999999999998</v>
      </c>
      <c r="I49" s="202">
        <v>41.726999999999997</v>
      </c>
      <c r="J49" s="207"/>
      <c r="K49" s="207"/>
      <c r="L49" s="202">
        <v>43.162999999999997</v>
      </c>
      <c r="M49" s="202">
        <v>41.953000000000003</v>
      </c>
      <c r="N49" s="202">
        <v>41.649000000000001</v>
      </c>
      <c r="O49" s="202">
        <v>42.646999999999998</v>
      </c>
      <c r="P49" s="204">
        <v>41.868000000000002</v>
      </c>
    </row>
    <row r="50" spans="1:16" ht="15.75" customHeight="1" x14ac:dyDescent="0.3">
      <c r="A50" s="2"/>
      <c r="B50" s="2">
        <v>24</v>
      </c>
      <c r="C50" s="208"/>
      <c r="D50" s="202">
        <v>41.829000000000001</v>
      </c>
      <c r="E50" s="202">
        <v>41.731999999999999</v>
      </c>
      <c r="F50" s="202">
        <v>41.884</v>
      </c>
      <c r="G50" s="202">
        <v>41.936</v>
      </c>
      <c r="H50" s="202">
        <v>42.027999999999999</v>
      </c>
      <c r="I50" s="202">
        <v>41.918999999999997</v>
      </c>
      <c r="J50" s="207"/>
      <c r="K50" s="207"/>
      <c r="L50" s="202">
        <v>42.828000000000003</v>
      </c>
      <c r="M50" s="202">
        <v>42.058999999999997</v>
      </c>
      <c r="N50" s="202">
        <v>41.634999999999998</v>
      </c>
      <c r="O50" s="202">
        <v>42.2</v>
      </c>
      <c r="P50" s="204">
        <v>42.067</v>
      </c>
    </row>
    <row r="51" spans="1:16" ht="15.75" customHeight="1" x14ac:dyDescent="0.3">
      <c r="A51" s="2"/>
      <c r="B51" s="2">
        <v>25</v>
      </c>
      <c r="C51" s="208"/>
      <c r="D51" s="202">
        <v>41.697000000000003</v>
      </c>
      <c r="E51" s="202">
        <v>42.314999999999998</v>
      </c>
      <c r="F51" s="202">
        <v>42.051000000000002</v>
      </c>
      <c r="G51" s="202">
        <v>41.712000000000003</v>
      </c>
      <c r="H51" s="202">
        <v>42.101999999999997</v>
      </c>
      <c r="I51" s="202">
        <v>41.936</v>
      </c>
      <c r="J51" s="207"/>
      <c r="K51" s="207"/>
      <c r="L51" s="202">
        <v>42.566000000000003</v>
      </c>
      <c r="M51" s="202">
        <v>41.984999999999999</v>
      </c>
      <c r="N51" s="202">
        <v>41.725000000000001</v>
      </c>
      <c r="O51" s="202">
        <v>42.189</v>
      </c>
      <c r="P51" s="204">
        <v>41.872999999999998</v>
      </c>
    </row>
    <row r="52" spans="1:16" ht="15.75" customHeight="1" x14ac:dyDescent="0.3">
      <c r="A52" s="2"/>
      <c r="B52" s="2">
        <v>26</v>
      </c>
      <c r="C52" s="208"/>
      <c r="D52" s="202">
        <v>41.764000000000003</v>
      </c>
      <c r="E52" s="202">
        <v>41.658000000000001</v>
      </c>
      <c r="F52" s="202">
        <v>41.884999999999998</v>
      </c>
      <c r="G52" s="202">
        <v>41.908999999999999</v>
      </c>
      <c r="H52" s="202">
        <v>41.856000000000002</v>
      </c>
      <c r="I52" s="202">
        <v>41.753999999999998</v>
      </c>
      <c r="J52" s="207"/>
      <c r="K52" s="207"/>
      <c r="L52" s="202">
        <v>42.195999999999998</v>
      </c>
      <c r="M52" s="202">
        <v>41.914000000000001</v>
      </c>
      <c r="N52" s="202">
        <v>41.627000000000002</v>
      </c>
      <c r="O52" s="202">
        <v>42.03</v>
      </c>
      <c r="P52" s="204">
        <v>41.987000000000002</v>
      </c>
    </row>
    <row r="53" spans="1:16" ht="15.75" customHeight="1" x14ac:dyDescent="0.3">
      <c r="A53" s="2"/>
      <c r="B53" s="2">
        <v>27</v>
      </c>
      <c r="C53" s="208"/>
      <c r="D53" s="202">
        <v>41.801000000000002</v>
      </c>
      <c r="E53" s="202">
        <v>42.28</v>
      </c>
      <c r="F53" s="202">
        <v>42.134</v>
      </c>
      <c r="G53" s="202">
        <v>41.625999999999998</v>
      </c>
      <c r="H53" s="202">
        <v>41.914000000000001</v>
      </c>
      <c r="I53" s="202">
        <v>41.695999999999998</v>
      </c>
      <c r="J53" s="207"/>
      <c r="K53" s="207"/>
      <c r="L53" s="202">
        <v>42.414000000000001</v>
      </c>
      <c r="M53" s="202">
        <v>41.906999999999996</v>
      </c>
      <c r="N53" s="202">
        <v>41.786999999999999</v>
      </c>
      <c r="O53" s="202">
        <v>43.877000000000002</v>
      </c>
      <c r="P53" s="204">
        <v>42.11</v>
      </c>
    </row>
    <row r="54" spans="1:16" ht="15.75" customHeight="1" x14ac:dyDescent="0.3">
      <c r="A54" s="2"/>
      <c r="B54" s="2">
        <v>28</v>
      </c>
      <c r="C54" s="208"/>
      <c r="D54" s="202">
        <v>41.802</v>
      </c>
      <c r="E54" s="202">
        <v>42.234999999999999</v>
      </c>
      <c r="F54" s="202">
        <v>42.08</v>
      </c>
      <c r="G54" s="202">
        <v>41.631999999999998</v>
      </c>
      <c r="H54" s="202">
        <v>42.081000000000003</v>
      </c>
      <c r="I54" s="202">
        <v>41.741999999999997</v>
      </c>
      <c r="J54" s="207"/>
      <c r="K54" s="207"/>
      <c r="L54" s="202">
        <v>42.292000000000002</v>
      </c>
      <c r="M54" s="202">
        <v>42.088999999999999</v>
      </c>
      <c r="N54" s="202">
        <v>42.140999999999998</v>
      </c>
      <c r="O54" s="202">
        <v>42.557000000000002</v>
      </c>
      <c r="P54" s="204">
        <v>42.021999999999998</v>
      </c>
    </row>
    <row r="55" spans="1:16" ht="15.75" customHeight="1" x14ac:dyDescent="0.3">
      <c r="A55" s="2"/>
      <c r="B55" s="2">
        <v>29</v>
      </c>
      <c r="C55" s="208"/>
      <c r="D55" s="202">
        <v>41.834000000000003</v>
      </c>
      <c r="E55" s="202">
        <v>41.701999999999998</v>
      </c>
      <c r="F55" s="207"/>
      <c r="G55" s="202">
        <v>42.030999999999999</v>
      </c>
      <c r="H55" s="202">
        <v>42.097000000000001</v>
      </c>
      <c r="I55" s="202">
        <v>41.795999999999999</v>
      </c>
      <c r="J55" s="207"/>
      <c r="K55" s="207"/>
      <c r="L55" s="202">
        <v>44.567999999999998</v>
      </c>
      <c r="M55" s="202">
        <v>41.877000000000002</v>
      </c>
      <c r="N55" s="202">
        <v>41.658999999999999</v>
      </c>
      <c r="O55" s="202">
        <v>45.356000000000002</v>
      </c>
      <c r="P55" s="204">
        <v>41.896999999999998</v>
      </c>
    </row>
    <row r="56" spans="1:16" ht="15.75" customHeight="1" x14ac:dyDescent="0.3">
      <c r="A56" s="2"/>
      <c r="B56" s="2">
        <v>30</v>
      </c>
      <c r="C56" s="208"/>
      <c r="D56" s="202">
        <v>41.747</v>
      </c>
      <c r="E56" s="202">
        <v>41.820999999999998</v>
      </c>
      <c r="F56" s="207"/>
      <c r="G56" s="202">
        <v>41.686</v>
      </c>
      <c r="H56" s="202">
        <v>42.707000000000001</v>
      </c>
      <c r="I56" s="202">
        <v>41.878999999999998</v>
      </c>
      <c r="J56" s="207"/>
      <c r="K56" s="207"/>
      <c r="L56" s="202">
        <v>42.308999999999997</v>
      </c>
      <c r="M56" s="202">
        <v>42.19</v>
      </c>
      <c r="N56" s="202">
        <v>41.698</v>
      </c>
      <c r="O56" s="202">
        <v>42.396999999999998</v>
      </c>
      <c r="P56" s="204">
        <v>42.082999999999998</v>
      </c>
    </row>
    <row r="57" spans="1:16" ht="15.75" customHeight="1" x14ac:dyDescent="0.3">
      <c r="A57" s="2"/>
      <c r="B57" s="2">
        <v>31</v>
      </c>
      <c r="C57" s="208"/>
      <c r="D57" s="202">
        <v>41.884999999999998</v>
      </c>
      <c r="E57" s="202">
        <v>41.779000000000003</v>
      </c>
      <c r="F57" s="207"/>
      <c r="G57" s="202">
        <v>41.707000000000001</v>
      </c>
      <c r="H57" s="202">
        <v>41.920999999999999</v>
      </c>
      <c r="I57" s="202">
        <v>41.826999999999998</v>
      </c>
      <c r="J57" s="207"/>
      <c r="K57" s="207"/>
      <c r="L57" s="202">
        <v>42.220999999999997</v>
      </c>
      <c r="M57" s="202">
        <v>41.83</v>
      </c>
      <c r="N57" s="202">
        <v>41.807000000000002</v>
      </c>
      <c r="O57" s="202">
        <v>43.018999999999998</v>
      </c>
      <c r="P57" s="204">
        <v>42.445999999999998</v>
      </c>
    </row>
    <row r="58" spans="1:16" ht="15.75" customHeight="1" x14ac:dyDescent="0.3">
      <c r="A58" s="2"/>
      <c r="B58" s="2">
        <v>32</v>
      </c>
      <c r="C58" s="208"/>
      <c r="D58" s="202">
        <v>41.671999999999997</v>
      </c>
      <c r="E58" s="202">
        <v>41.823</v>
      </c>
      <c r="F58" s="207"/>
      <c r="G58" s="202">
        <v>41.637</v>
      </c>
      <c r="H58" s="202">
        <v>41.783999999999999</v>
      </c>
      <c r="I58" s="202">
        <v>42.378</v>
      </c>
      <c r="J58" s="207"/>
      <c r="K58" s="207"/>
      <c r="L58" s="202">
        <v>42.698</v>
      </c>
      <c r="M58" s="202">
        <v>41.939</v>
      </c>
      <c r="N58" s="202">
        <v>42.899000000000001</v>
      </c>
      <c r="O58" s="202">
        <v>42.225000000000001</v>
      </c>
      <c r="P58" s="204">
        <v>41.933</v>
      </c>
    </row>
    <row r="59" spans="1:16" ht="15.75" customHeight="1" x14ac:dyDescent="0.3">
      <c r="A59" s="2"/>
      <c r="B59" s="2">
        <v>33</v>
      </c>
      <c r="C59" s="208"/>
      <c r="D59" s="207"/>
      <c r="E59" s="202">
        <v>41.841000000000001</v>
      </c>
      <c r="F59" s="207"/>
      <c r="G59" s="202">
        <v>41.619</v>
      </c>
      <c r="H59" s="202">
        <v>41.78</v>
      </c>
      <c r="I59" s="202">
        <v>42.658000000000001</v>
      </c>
      <c r="J59" s="207"/>
      <c r="K59" s="207"/>
      <c r="L59" s="202">
        <v>41.905000000000001</v>
      </c>
      <c r="M59" s="202">
        <v>41.984000000000002</v>
      </c>
      <c r="N59" s="202">
        <v>41.698999999999998</v>
      </c>
      <c r="O59" s="202">
        <v>42.395000000000003</v>
      </c>
      <c r="P59" s="204">
        <v>42.02</v>
      </c>
    </row>
    <row r="60" spans="1:16" ht="15.75" customHeight="1" x14ac:dyDescent="0.3">
      <c r="A60" s="2"/>
      <c r="B60" s="2">
        <v>34</v>
      </c>
      <c r="C60" s="208"/>
      <c r="D60" s="207"/>
      <c r="E60" s="202">
        <v>41.6</v>
      </c>
      <c r="F60" s="207"/>
      <c r="G60" s="202">
        <v>41.738</v>
      </c>
      <c r="H60" s="202">
        <v>41.85</v>
      </c>
      <c r="I60" s="202">
        <v>43.143000000000001</v>
      </c>
      <c r="J60" s="207"/>
      <c r="K60" s="207"/>
      <c r="L60" s="202">
        <v>41.859000000000002</v>
      </c>
      <c r="M60" s="202">
        <v>42.146000000000001</v>
      </c>
      <c r="N60" s="202">
        <v>41.618000000000002</v>
      </c>
      <c r="O60" s="202">
        <v>42.110999999999997</v>
      </c>
      <c r="P60" s="204">
        <v>41.892000000000003</v>
      </c>
    </row>
    <row r="61" spans="1:16" ht="15.75" customHeight="1" x14ac:dyDescent="0.3">
      <c r="A61" s="2"/>
      <c r="B61" s="2">
        <v>35</v>
      </c>
      <c r="C61" s="208"/>
      <c r="D61" s="207"/>
      <c r="E61" s="207"/>
      <c r="F61" s="207"/>
      <c r="G61" s="202">
        <v>42.158000000000001</v>
      </c>
      <c r="H61" s="202">
        <v>41.805</v>
      </c>
      <c r="I61" s="202">
        <v>45.853000000000002</v>
      </c>
      <c r="J61" s="207"/>
      <c r="K61" s="207"/>
      <c r="L61" s="202">
        <v>42.465000000000003</v>
      </c>
      <c r="M61" s="202">
        <v>41.811</v>
      </c>
      <c r="N61" s="202">
        <v>41.671999999999997</v>
      </c>
      <c r="O61" s="202">
        <v>42.212000000000003</v>
      </c>
      <c r="P61" s="204">
        <v>41.962000000000003</v>
      </c>
    </row>
    <row r="62" spans="1:16" ht="15.75" customHeight="1" x14ac:dyDescent="0.3">
      <c r="A62" s="2"/>
      <c r="B62" s="2">
        <v>36</v>
      </c>
      <c r="C62" s="208"/>
      <c r="D62" s="207"/>
      <c r="E62" s="207"/>
      <c r="F62" s="207"/>
      <c r="G62" s="202">
        <v>41.637</v>
      </c>
      <c r="H62" s="202">
        <v>41.837000000000003</v>
      </c>
      <c r="I62" s="207"/>
      <c r="J62" s="207"/>
      <c r="K62" s="207"/>
      <c r="L62" s="202">
        <v>47.301000000000002</v>
      </c>
      <c r="M62" s="202">
        <v>42.027000000000001</v>
      </c>
      <c r="N62" s="202">
        <v>41.595999999999997</v>
      </c>
      <c r="O62" s="202">
        <v>42.244</v>
      </c>
      <c r="P62" s="204">
        <v>42.195999999999998</v>
      </c>
    </row>
    <row r="63" spans="1:16" ht="15.75" customHeight="1" x14ac:dyDescent="0.3">
      <c r="A63" s="2"/>
      <c r="B63" s="2">
        <v>37</v>
      </c>
      <c r="C63" s="208"/>
      <c r="D63" s="207"/>
      <c r="E63" s="207"/>
      <c r="F63" s="207"/>
      <c r="G63" s="202">
        <v>41.822000000000003</v>
      </c>
      <c r="H63" s="202">
        <v>41.874000000000002</v>
      </c>
      <c r="I63" s="207"/>
      <c r="J63" s="207"/>
      <c r="K63" s="207"/>
      <c r="L63" s="202">
        <v>42.246000000000002</v>
      </c>
      <c r="M63" s="202">
        <v>42.17</v>
      </c>
      <c r="N63" s="202">
        <v>41.98</v>
      </c>
      <c r="O63" s="202">
        <v>42.11</v>
      </c>
      <c r="P63" s="209"/>
    </row>
    <row r="64" spans="1:16" ht="15.75" customHeight="1" x14ac:dyDescent="0.3">
      <c r="A64" s="2"/>
      <c r="B64" s="2">
        <v>38</v>
      </c>
      <c r="C64" s="208"/>
      <c r="D64" s="207"/>
      <c r="E64" s="207"/>
      <c r="F64" s="207"/>
      <c r="G64" s="202">
        <v>43.826000000000001</v>
      </c>
      <c r="H64" s="202">
        <v>41.835000000000001</v>
      </c>
      <c r="I64" s="207"/>
      <c r="J64" s="207"/>
      <c r="K64" s="207"/>
      <c r="L64" s="202">
        <v>41.581000000000003</v>
      </c>
      <c r="M64" s="202">
        <v>41.941000000000003</v>
      </c>
      <c r="N64" s="202">
        <v>41.604999999999997</v>
      </c>
      <c r="O64" s="202">
        <v>42.152000000000001</v>
      </c>
      <c r="P64" s="209"/>
    </row>
    <row r="65" spans="1:16" ht="15.75" customHeight="1" x14ac:dyDescent="0.3">
      <c r="A65" s="2"/>
      <c r="B65" s="2">
        <v>39</v>
      </c>
      <c r="C65" s="208"/>
      <c r="D65" s="207"/>
      <c r="E65" s="207"/>
      <c r="F65" s="207"/>
      <c r="G65" s="202">
        <v>43.078000000000003</v>
      </c>
      <c r="H65" s="202">
        <v>41.856000000000002</v>
      </c>
      <c r="I65" s="207"/>
      <c r="J65" s="207"/>
      <c r="K65" s="207"/>
      <c r="L65" s="202">
        <v>41.572000000000003</v>
      </c>
      <c r="M65" s="202">
        <v>41.85</v>
      </c>
      <c r="N65" s="202">
        <v>41.695999999999998</v>
      </c>
      <c r="O65" s="202">
        <v>42.414999999999999</v>
      </c>
      <c r="P65" s="209"/>
    </row>
    <row r="66" spans="1:16" ht="15.75" customHeight="1" x14ac:dyDescent="0.3">
      <c r="A66" s="2"/>
      <c r="B66" s="2">
        <v>40</v>
      </c>
      <c r="C66" s="208"/>
      <c r="D66" s="207"/>
      <c r="E66" s="207"/>
      <c r="F66" s="207"/>
      <c r="G66" s="202">
        <v>41.832999999999998</v>
      </c>
      <c r="H66" s="202">
        <v>41.898000000000003</v>
      </c>
      <c r="I66" s="207"/>
      <c r="J66" s="207"/>
      <c r="K66" s="207"/>
      <c r="L66" s="202">
        <v>42.048000000000002</v>
      </c>
      <c r="M66" s="202">
        <v>42.061</v>
      </c>
      <c r="N66" s="202">
        <v>41.588999999999999</v>
      </c>
      <c r="O66" s="202">
        <v>42.732999999999997</v>
      </c>
      <c r="P66" s="209"/>
    </row>
    <row r="67" spans="1:16" ht="15.75" customHeight="1" x14ac:dyDescent="0.3">
      <c r="A67" s="2"/>
      <c r="B67" s="2">
        <v>41</v>
      </c>
      <c r="C67" s="208"/>
      <c r="D67" s="207"/>
      <c r="E67" s="207"/>
      <c r="F67" s="207"/>
      <c r="G67" s="202">
        <v>42.689</v>
      </c>
      <c r="H67" s="202">
        <v>42.231999999999999</v>
      </c>
      <c r="I67" s="207"/>
      <c r="J67" s="207"/>
      <c r="K67" s="207"/>
      <c r="L67" s="202">
        <v>41.686999999999998</v>
      </c>
      <c r="M67" s="202">
        <v>41.826000000000001</v>
      </c>
      <c r="N67" s="202">
        <v>41.579000000000001</v>
      </c>
      <c r="O67" s="202">
        <v>43.271000000000001</v>
      </c>
      <c r="P67" s="209"/>
    </row>
    <row r="68" spans="1:16" ht="15.75" customHeight="1" x14ac:dyDescent="0.3">
      <c r="A68" s="2"/>
      <c r="B68" s="2">
        <v>42</v>
      </c>
      <c r="C68" s="208"/>
      <c r="D68" s="207"/>
      <c r="E68" s="207"/>
      <c r="F68" s="207"/>
      <c r="G68" s="202">
        <v>41.923000000000002</v>
      </c>
      <c r="H68" s="202">
        <v>41.957000000000001</v>
      </c>
      <c r="I68" s="207"/>
      <c r="J68" s="207"/>
      <c r="K68" s="207"/>
      <c r="L68" s="202">
        <v>41.634999999999998</v>
      </c>
      <c r="M68" s="202">
        <v>41.88</v>
      </c>
      <c r="N68" s="202">
        <v>41.606999999999999</v>
      </c>
      <c r="O68" s="202">
        <v>43.487000000000002</v>
      </c>
      <c r="P68" s="209"/>
    </row>
    <row r="69" spans="1:16" ht="15.75" customHeight="1" x14ac:dyDescent="0.3">
      <c r="A69" s="2"/>
      <c r="B69" s="2">
        <v>43</v>
      </c>
      <c r="C69" s="208"/>
      <c r="D69" s="207"/>
      <c r="E69" s="207"/>
      <c r="F69" s="207"/>
      <c r="G69" s="202">
        <v>41.866999999999997</v>
      </c>
      <c r="H69" s="202">
        <v>42.225000000000001</v>
      </c>
      <c r="I69" s="207"/>
      <c r="J69" s="207"/>
      <c r="K69" s="207"/>
      <c r="L69" s="202">
        <v>41.680999999999997</v>
      </c>
      <c r="M69" s="207"/>
      <c r="N69" s="202">
        <v>41.915999999999997</v>
      </c>
      <c r="O69" s="202">
        <v>43.296999999999997</v>
      </c>
      <c r="P69" s="209"/>
    </row>
    <row r="70" spans="1:16" ht="15.75" customHeight="1" x14ac:dyDescent="0.3">
      <c r="A70" s="2"/>
      <c r="B70" s="2">
        <v>44</v>
      </c>
      <c r="C70" s="208"/>
      <c r="D70" s="207"/>
      <c r="E70" s="207"/>
      <c r="F70" s="207"/>
      <c r="G70" s="202">
        <v>42.866</v>
      </c>
      <c r="H70" s="202">
        <v>41.966999999999999</v>
      </c>
      <c r="I70" s="207"/>
      <c r="J70" s="207"/>
      <c r="K70" s="207"/>
      <c r="L70" s="202">
        <v>41.384999999999998</v>
      </c>
      <c r="M70" s="207"/>
      <c r="N70" s="202">
        <v>41.682000000000002</v>
      </c>
      <c r="O70" s="202">
        <v>42.866</v>
      </c>
      <c r="P70" s="209"/>
    </row>
    <row r="71" spans="1:16" ht="15.75" customHeight="1" x14ac:dyDescent="0.3">
      <c r="A71" s="2"/>
      <c r="B71" s="2">
        <v>45</v>
      </c>
      <c r="C71" s="208"/>
      <c r="D71" s="207"/>
      <c r="E71" s="207"/>
      <c r="F71" s="207"/>
      <c r="G71" s="207"/>
      <c r="H71" s="202">
        <v>41.97</v>
      </c>
      <c r="I71" s="207"/>
      <c r="J71" s="207"/>
      <c r="K71" s="207"/>
      <c r="L71" s="202">
        <v>41.444000000000003</v>
      </c>
      <c r="M71" s="207"/>
      <c r="N71" s="202">
        <v>41.713000000000001</v>
      </c>
      <c r="O71" s="202">
        <v>42.521999999999998</v>
      </c>
      <c r="P71" s="209"/>
    </row>
    <row r="72" spans="1:16" ht="15.75" customHeight="1" x14ac:dyDescent="0.3">
      <c r="A72" s="2"/>
      <c r="B72" s="2">
        <v>46</v>
      </c>
      <c r="C72" s="208"/>
      <c r="D72" s="207"/>
      <c r="E72" s="207"/>
      <c r="F72" s="207"/>
      <c r="G72" s="207"/>
      <c r="H72" s="202">
        <v>42.052999999999997</v>
      </c>
      <c r="I72" s="207"/>
      <c r="J72" s="207"/>
      <c r="K72" s="207"/>
      <c r="L72" s="202">
        <v>42.661999999999999</v>
      </c>
      <c r="M72" s="207"/>
      <c r="N72" s="202">
        <v>42.039000000000001</v>
      </c>
      <c r="O72" s="202">
        <v>42.216999999999999</v>
      </c>
      <c r="P72" s="209"/>
    </row>
    <row r="73" spans="1:16" ht="15.75" customHeight="1" x14ac:dyDescent="0.3">
      <c r="A73" s="2"/>
      <c r="B73" s="2">
        <v>47</v>
      </c>
      <c r="C73" s="208"/>
      <c r="D73" s="207"/>
      <c r="E73" s="207"/>
      <c r="F73" s="207"/>
      <c r="G73" s="207"/>
      <c r="H73" s="202">
        <v>41.850999999999999</v>
      </c>
      <c r="I73" s="207"/>
      <c r="J73" s="207"/>
      <c r="K73" s="207"/>
      <c r="L73" s="202">
        <v>41.595999999999997</v>
      </c>
      <c r="M73" s="207"/>
      <c r="N73" s="202">
        <v>42.145000000000003</v>
      </c>
      <c r="O73" s="202">
        <v>42.28</v>
      </c>
      <c r="P73" s="209"/>
    </row>
    <row r="74" spans="1:16" ht="15.75" customHeight="1" x14ac:dyDescent="0.3">
      <c r="A74" s="2"/>
      <c r="B74" s="2">
        <v>48</v>
      </c>
      <c r="C74" s="208"/>
      <c r="D74" s="207"/>
      <c r="E74" s="207"/>
      <c r="F74" s="207"/>
      <c r="G74" s="207"/>
      <c r="H74" s="202">
        <v>42.02</v>
      </c>
      <c r="I74" s="207"/>
      <c r="J74" s="207"/>
      <c r="K74" s="207"/>
      <c r="L74" s="202">
        <v>41.484999999999999</v>
      </c>
      <c r="M74" s="207"/>
      <c r="N74" s="202">
        <v>41.621000000000002</v>
      </c>
      <c r="O74" s="202">
        <v>42.171999999999997</v>
      </c>
      <c r="P74" s="209"/>
    </row>
    <row r="75" spans="1:16" ht="15.75" customHeight="1" x14ac:dyDescent="0.3">
      <c r="A75" s="2"/>
      <c r="B75" s="2">
        <v>49</v>
      </c>
      <c r="C75" s="208"/>
      <c r="D75" s="207"/>
      <c r="E75" s="207"/>
      <c r="F75" s="207"/>
      <c r="G75" s="207"/>
      <c r="H75" s="202">
        <v>41.856000000000002</v>
      </c>
      <c r="I75" s="207"/>
      <c r="J75" s="207"/>
      <c r="K75" s="207"/>
      <c r="L75" s="202">
        <v>42.997</v>
      </c>
      <c r="M75" s="207"/>
      <c r="N75" s="202">
        <v>41.725000000000001</v>
      </c>
      <c r="O75" s="202">
        <v>42.070999999999998</v>
      </c>
      <c r="P75" s="209"/>
    </row>
    <row r="76" spans="1:16" ht="15.75" customHeight="1" x14ac:dyDescent="0.3">
      <c r="A76" s="2"/>
      <c r="B76" s="2">
        <v>50</v>
      </c>
      <c r="C76" s="208"/>
      <c r="D76" s="207"/>
      <c r="E76" s="207"/>
      <c r="F76" s="207"/>
      <c r="G76" s="207"/>
      <c r="H76" s="202">
        <v>41.912999999999997</v>
      </c>
      <c r="I76" s="207"/>
      <c r="J76" s="207"/>
      <c r="K76" s="207"/>
      <c r="L76" s="202">
        <v>41.545999999999999</v>
      </c>
      <c r="M76" s="207"/>
      <c r="N76" s="202">
        <v>41.738</v>
      </c>
      <c r="O76" s="202">
        <v>42.067</v>
      </c>
      <c r="P76" s="209"/>
    </row>
    <row r="77" spans="1:16" ht="15.75" customHeight="1" x14ac:dyDescent="0.3">
      <c r="A77" s="2"/>
      <c r="B77" s="2">
        <v>51</v>
      </c>
      <c r="C77" s="208"/>
      <c r="D77" s="207"/>
      <c r="E77" s="207"/>
      <c r="F77" s="207"/>
      <c r="G77" s="207"/>
      <c r="H77" s="202">
        <v>42.061</v>
      </c>
      <c r="I77" s="207"/>
      <c r="J77" s="207"/>
      <c r="K77" s="207"/>
      <c r="L77" s="202">
        <v>41.597000000000001</v>
      </c>
      <c r="M77" s="207"/>
      <c r="N77" s="202">
        <v>41.973999999999997</v>
      </c>
      <c r="O77" s="202">
        <v>42.082999999999998</v>
      </c>
      <c r="P77" s="209"/>
    </row>
    <row r="78" spans="1:16" ht="15.75" customHeight="1" x14ac:dyDescent="0.3">
      <c r="A78" s="2"/>
      <c r="B78" s="2">
        <v>52</v>
      </c>
      <c r="C78" s="208"/>
      <c r="D78" s="207"/>
      <c r="E78" s="207"/>
      <c r="F78" s="207"/>
      <c r="G78" s="207"/>
      <c r="H78" s="202">
        <v>41.808999999999997</v>
      </c>
      <c r="I78" s="207"/>
      <c r="J78" s="207"/>
      <c r="K78" s="207"/>
      <c r="L78" s="202">
        <v>41.756999999999998</v>
      </c>
      <c r="M78" s="207"/>
      <c r="N78" s="202">
        <v>41.774999999999999</v>
      </c>
      <c r="O78" s="202">
        <v>42.076999999999998</v>
      </c>
      <c r="P78" s="209"/>
    </row>
    <row r="79" spans="1:16" ht="15.75" customHeight="1" x14ac:dyDescent="0.3">
      <c r="A79" s="2"/>
      <c r="B79" s="2">
        <v>53</v>
      </c>
      <c r="C79" s="208"/>
      <c r="D79" s="207"/>
      <c r="E79" s="207"/>
      <c r="F79" s="207"/>
      <c r="G79" s="207"/>
      <c r="H79" s="202">
        <v>41.789000000000001</v>
      </c>
      <c r="I79" s="207"/>
      <c r="J79" s="207"/>
      <c r="K79" s="207"/>
      <c r="L79" s="202">
        <v>41.573</v>
      </c>
      <c r="M79" s="207"/>
      <c r="N79" s="202">
        <v>41.777999999999999</v>
      </c>
      <c r="O79" s="202">
        <v>42.627000000000002</v>
      </c>
      <c r="P79" s="209"/>
    </row>
    <row r="80" spans="1:16" ht="15.75" customHeight="1" x14ac:dyDescent="0.3">
      <c r="A80" s="2"/>
      <c r="B80" s="2">
        <v>54</v>
      </c>
      <c r="C80" s="208"/>
      <c r="D80" s="207"/>
      <c r="E80" s="207"/>
      <c r="F80" s="207"/>
      <c r="G80" s="207"/>
      <c r="H80" s="202">
        <v>41.747</v>
      </c>
      <c r="I80" s="207"/>
      <c r="J80" s="207"/>
      <c r="K80" s="207"/>
      <c r="L80" s="202">
        <v>41.579000000000001</v>
      </c>
      <c r="M80" s="207"/>
      <c r="N80" s="202">
        <v>41.792999999999999</v>
      </c>
      <c r="O80" s="202">
        <v>42.204000000000001</v>
      </c>
      <c r="P80" s="209"/>
    </row>
    <row r="81" spans="1:16" ht="15.75" customHeight="1" x14ac:dyDescent="0.3">
      <c r="A81" s="2"/>
      <c r="B81" s="2">
        <v>55</v>
      </c>
      <c r="C81" s="208"/>
      <c r="D81" s="207"/>
      <c r="E81" s="207"/>
      <c r="F81" s="207"/>
      <c r="G81" s="207"/>
      <c r="H81" s="202">
        <v>41.985999999999997</v>
      </c>
      <c r="I81" s="207"/>
      <c r="J81" s="207"/>
      <c r="K81" s="207"/>
      <c r="L81" s="202">
        <v>41.561999999999998</v>
      </c>
      <c r="M81" s="207"/>
      <c r="N81" s="202">
        <v>41.798999999999999</v>
      </c>
      <c r="O81" s="202">
        <v>42.036999999999999</v>
      </c>
      <c r="P81" s="209"/>
    </row>
    <row r="82" spans="1:16" ht="15.75" customHeight="1" x14ac:dyDescent="0.3">
      <c r="A82" s="2"/>
      <c r="B82" s="2">
        <v>56</v>
      </c>
      <c r="C82" s="208"/>
      <c r="D82" s="207"/>
      <c r="E82" s="207"/>
      <c r="F82" s="207"/>
      <c r="G82" s="207"/>
      <c r="H82" s="202">
        <v>41.819000000000003</v>
      </c>
      <c r="I82" s="207"/>
      <c r="J82" s="207"/>
      <c r="K82" s="207"/>
      <c r="L82" s="202">
        <v>41.555999999999997</v>
      </c>
      <c r="M82" s="207"/>
      <c r="N82" s="202">
        <v>42.442</v>
      </c>
      <c r="O82" s="202">
        <v>42.164000000000001</v>
      </c>
      <c r="P82" s="209"/>
    </row>
    <row r="83" spans="1:16" ht="15.75" customHeight="1" x14ac:dyDescent="0.3">
      <c r="A83" s="2"/>
      <c r="B83" s="2">
        <v>57</v>
      </c>
      <c r="C83" s="210"/>
      <c r="D83" s="207"/>
      <c r="E83" s="207"/>
      <c r="F83" s="207"/>
      <c r="G83" s="207"/>
      <c r="H83" s="202">
        <v>41.893999999999998</v>
      </c>
      <c r="I83" s="207"/>
      <c r="J83" s="207"/>
      <c r="K83" s="207"/>
      <c r="L83" s="207"/>
      <c r="M83" s="207"/>
      <c r="N83" s="202">
        <v>42.12</v>
      </c>
      <c r="O83" s="202">
        <v>42.036000000000001</v>
      </c>
      <c r="P83" s="209"/>
    </row>
    <row r="84" spans="1:16" ht="15.75" customHeight="1" x14ac:dyDescent="0.3">
      <c r="A84" s="2"/>
      <c r="B84" s="2">
        <v>58</v>
      </c>
      <c r="C84" s="210"/>
      <c r="D84" s="207"/>
      <c r="E84" s="207"/>
      <c r="F84" s="207"/>
      <c r="G84" s="207"/>
      <c r="H84" s="202">
        <v>41.929000000000002</v>
      </c>
      <c r="I84" s="207"/>
      <c r="J84" s="207"/>
      <c r="K84" s="207"/>
      <c r="L84" s="207"/>
      <c r="M84" s="207"/>
      <c r="N84" s="202">
        <v>41.767000000000003</v>
      </c>
      <c r="O84" s="202">
        <v>42.195999999999998</v>
      </c>
      <c r="P84" s="209"/>
    </row>
    <row r="85" spans="1:16" ht="15.75" customHeight="1" x14ac:dyDescent="0.3">
      <c r="A85" s="2"/>
      <c r="B85" s="2">
        <v>59</v>
      </c>
      <c r="C85" s="210"/>
      <c r="D85" s="207"/>
      <c r="E85" s="207"/>
      <c r="F85" s="207"/>
      <c r="G85" s="207"/>
      <c r="H85" s="202">
        <v>42.142000000000003</v>
      </c>
      <c r="I85" s="207"/>
      <c r="J85" s="207"/>
      <c r="K85" s="207"/>
      <c r="L85" s="207"/>
      <c r="M85" s="207"/>
      <c r="N85" s="202">
        <v>41.862000000000002</v>
      </c>
      <c r="O85" s="202">
        <v>41.975999999999999</v>
      </c>
      <c r="P85" s="209"/>
    </row>
    <row r="86" spans="1:16" ht="15.75" customHeight="1" x14ac:dyDescent="0.3">
      <c r="A86" s="2"/>
      <c r="B86" s="2">
        <v>60</v>
      </c>
      <c r="C86" s="210"/>
      <c r="D86" s="207"/>
      <c r="E86" s="207"/>
      <c r="F86" s="207"/>
      <c r="G86" s="207"/>
      <c r="H86" s="202">
        <v>41.845999999999997</v>
      </c>
      <c r="I86" s="207"/>
      <c r="J86" s="207"/>
      <c r="K86" s="207"/>
      <c r="L86" s="207"/>
      <c r="M86" s="207"/>
      <c r="N86" s="202">
        <v>41.939</v>
      </c>
      <c r="O86" s="202">
        <v>42.22</v>
      </c>
      <c r="P86" s="209"/>
    </row>
    <row r="87" spans="1:16" ht="15.75" customHeight="1" x14ac:dyDescent="0.3">
      <c r="A87" s="2"/>
      <c r="B87" s="2">
        <v>61</v>
      </c>
      <c r="C87" s="210"/>
      <c r="D87" s="207"/>
      <c r="E87" s="207"/>
      <c r="F87" s="207"/>
      <c r="G87" s="207"/>
      <c r="H87" s="202">
        <v>41.744999999999997</v>
      </c>
      <c r="I87" s="207"/>
      <c r="J87" s="207"/>
      <c r="K87" s="207"/>
      <c r="L87" s="207"/>
      <c r="M87" s="207"/>
      <c r="N87" s="202">
        <v>41.968000000000004</v>
      </c>
      <c r="O87" s="207"/>
      <c r="P87" s="209"/>
    </row>
    <row r="88" spans="1:16" ht="15.75" customHeight="1" x14ac:dyDescent="0.3">
      <c r="A88" s="2"/>
      <c r="B88" s="2">
        <v>62</v>
      </c>
      <c r="C88" s="210"/>
      <c r="D88" s="207"/>
      <c r="E88" s="207"/>
      <c r="F88" s="207"/>
      <c r="G88" s="207"/>
      <c r="H88" s="202">
        <v>41.97</v>
      </c>
      <c r="I88" s="207"/>
      <c r="J88" s="207"/>
      <c r="K88" s="207"/>
      <c r="L88" s="207"/>
      <c r="M88" s="207"/>
      <c r="N88" s="207"/>
      <c r="O88" s="207"/>
      <c r="P88" s="209"/>
    </row>
    <row r="89" spans="1:16" ht="15.75" customHeight="1" x14ac:dyDescent="0.3">
      <c r="A89" s="2"/>
      <c r="B89" s="2">
        <v>63</v>
      </c>
      <c r="C89" s="210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</row>
    <row r="90" spans="1:16" ht="15.75" customHeight="1" x14ac:dyDescent="0.3">
      <c r="A90" s="2"/>
      <c r="B90" s="2"/>
      <c r="C90" s="210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9"/>
    </row>
    <row r="91" spans="1:16" ht="15.75" customHeight="1" x14ac:dyDescent="0.3">
      <c r="A91" s="2"/>
      <c r="B91" s="2"/>
      <c r="C91" s="211"/>
      <c r="D91" s="212"/>
      <c r="E91" s="212"/>
      <c r="F91" s="212"/>
      <c r="G91" s="212"/>
      <c r="H91" s="212"/>
      <c r="I91" s="212"/>
      <c r="J91" s="212"/>
      <c r="K91" s="212"/>
      <c r="L91" s="212"/>
      <c r="M91" s="213"/>
      <c r="N91" s="213"/>
      <c r="O91" s="213"/>
      <c r="P91" s="214"/>
    </row>
    <row r="92" spans="1:16" ht="15.75" customHeight="1" x14ac:dyDescent="0.3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2"/>
      <c r="N92" s="2"/>
      <c r="O92" s="2"/>
      <c r="P92" s="2"/>
    </row>
    <row r="93" spans="1:16" ht="15.75" customHeight="1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</row>
    <row r="94" spans="1:16" ht="15.75" customHeight="1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</row>
    <row r="95" spans="1:16" ht="15.75" customHeight="1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</row>
    <row r="96" spans="1:16" ht="15.75" customHeight="1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</row>
    <row r="97" spans="1:16" ht="15.75" customHeight="1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</row>
    <row r="98" spans="1:16" ht="15.75" customHeight="1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</row>
    <row r="99" spans="1:16" ht="15.75" customHeight="1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</row>
    <row r="100" spans="1:16" ht="15.75" customHeight="1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</row>
    <row r="101" spans="1:16" ht="15.75" customHeight="1" x14ac:dyDescent="0.3"/>
    <row r="102" spans="1:16" ht="15.75" customHeight="1" x14ac:dyDescent="0.3"/>
    <row r="103" spans="1:16" ht="15.75" customHeight="1" x14ac:dyDescent="0.3"/>
    <row r="104" spans="1:16" ht="15.75" customHeight="1" x14ac:dyDescent="0.3"/>
    <row r="105" spans="1:16" ht="15.75" customHeight="1" x14ac:dyDescent="0.3"/>
    <row r="106" spans="1:16" ht="15.75" customHeight="1" x14ac:dyDescent="0.3"/>
    <row r="107" spans="1:16" ht="15.75" customHeight="1" x14ac:dyDescent="0.3"/>
    <row r="108" spans="1:16" ht="15.75" customHeight="1" x14ac:dyDescent="0.3"/>
    <row r="109" spans="1:16" ht="15.75" customHeight="1" x14ac:dyDescent="0.3"/>
    <row r="110" spans="1:16" ht="15.75" customHeight="1" x14ac:dyDescent="0.3"/>
    <row r="111" spans="1:16" ht="15.75" customHeight="1" x14ac:dyDescent="0.3"/>
    <row r="112" spans="1:1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2">
    <mergeCell ref="F6:H6"/>
    <mergeCell ref="I6:I7"/>
    <mergeCell ref="J6:K6"/>
    <mergeCell ref="L6:M6"/>
    <mergeCell ref="A2:L2"/>
    <mergeCell ref="A4:N4"/>
    <mergeCell ref="A6:A7"/>
    <mergeCell ref="B6:B7"/>
    <mergeCell ref="C6:C7"/>
    <mergeCell ref="D6:D7"/>
    <mergeCell ref="E6:E7"/>
    <mergeCell ref="N6:N7"/>
  </mergeCells>
  <pageMargins left="0.70833333333333304" right="0.51180555555555496" top="0.74791666666666701" bottom="0.74791666666666701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2.6640625" customWidth="1"/>
    <col min="3" max="6" width="9.44140625" customWidth="1"/>
    <col min="7" max="7" width="11.33203125" customWidth="1"/>
    <col min="8" max="8" width="12.88671875" customWidth="1"/>
    <col min="9" max="9" width="13" customWidth="1"/>
    <col min="10" max="10" width="12.6640625" customWidth="1"/>
    <col min="11" max="11" width="12" customWidth="1"/>
    <col min="12" max="12" width="15.88671875" customWidth="1"/>
    <col min="13" max="13" width="11.44140625" customWidth="1"/>
    <col min="14" max="14" width="10.5546875" customWidth="1"/>
    <col min="15" max="16" width="8.88671875" customWidth="1"/>
  </cols>
  <sheetData>
    <row r="1" spans="1:17" ht="14.4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</row>
    <row r="2" spans="1:17" ht="18" x14ac:dyDescent="0.35">
      <c r="A2" s="323" t="s">
        <v>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"/>
      <c r="N2" s="2"/>
      <c r="O2" s="2"/>
      <c r="P2" s="2"/>
    </row>
    <row r="3" spans="1:17" ht="7.5" customHeight="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</row>
    <row r="4" spans="1:17" ht="18" x14ac:dyDescent="0.35">
      <c r="A4" s="324" t="s">
        <v>24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6"/>
      <c r="O4" s="2"/>
      <c r="P4" s="2"/>
    </row>
    <row r="5" spans="1:17" ht="7.5" customHeight="1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</row>
    <row r="6" spans="1:17" ht="30" customHeight="1" x14ac:dyDescent="0.3">
      <c r="A6" s="327" t="s">
        <v>85</v>
      </c>
      <c r="B6" s="328" t="s">
        <v>44</v>
      </c>
      <c r="C6" s="329" t="s">
        <v>48</v>
      </c>
      <c r="D6" s="331" t="s">
        <v>86</v>
      </c>
      <c r="E6" s="333" t="s">
        <v>87</v>
      </c>
      <c r="F6" s="318" t="s">
        <v>88</v>
      </c>
      <c r="G6" s="267"/>
      <c r="H6" s="267"/>
      <c r="I6" s="319" t="s">
        <v>89</v>
      </c>
      <c r="J6" s="320" t="s">
        <v>90</v>
      </c>
      <c r="K6" s="268"/>
      <c r="L6" s="321" t="s">
        <v>91</v>
      </c>
      <c r="M6" s="322"/>
      <c r="N6" s="279" t="s">
        <v>92</v>
      </c>
      <c r="O6" s="3"/>
      <c r="P6" s="3"/>
    </row>
    <row r="7" spans="1:17" ht="27.75" customHeight="1" x14ac:dyDescent="0.3">
      <c r="A7" s="283"/>
      <c r="B7" s="274"/>
      <c r="C7" s="330"/>
      <c r="D7" s="332"/>
      <c r="E7" s="293"/>
      <c r="F7" s="110" t="s">
        <v>93</v>
      </c>
      <c r="G7" s="111" t="s">
        <v>94</v>
      </c>
      <c r="H7" s="112" t="s">
        <v>95</v>
      </c>
      <c r="I7" s="274"/>
      <c r="J7" s="113" t="s">
        <v>96</v>
      </c>
      <c r="K7" s="114" t="s">
        <v>97</v>
      </c>
      <c r="L7" s="115" t="s">
        <v>98</v>
      </c>
      <c r="M7" s="116" t="s">
        <v>99</v>
      </c>
      <c r="N7" s="334"/>
      <c r="O7" s="3"/>
      <c r="P7" s="3"/>
    </row>
    <row r="8" spans="1:17" ht="30" customHeight="1" x14ac:dyDescent="0.3">
      <c r="A8" s="117">
        <v>1</v>
      </c>
      <c r="B8" s="227" t="s">
        <v>55</v>
      </c>
      <c r="C8" s="119">
        <v>10</v>
      </c>
      <c r="D8" s="120">
        <f>COUNTA(C27:C91)</f>
        <v>36</v>
      </c>
      <c r="E8" s="215">
        <f>COUNTA(C27:C91)</f>
        <v>36</v>
      </c>
      <c r="F8" s="122">
        <f>MIN(C27:C90)</f>
        <v>41.673999999999999</v>
      </c>
      <c r="G8" s="123">
        <f>AVERAGE(C27:C93)</f>
        <v>42.152277777777783</v>
      </c>
      <c r="H8" s="124">
        <f t="shared" ref="H8:H21" si="0">G8-F8</f>
        <v>0.4782777777777838</v>
      </c>
      <c r="I8" s="125">
        <v>1.8124999999999999E-2</v>
      </c>
      <c r="J8" s="126">
        <f t="shared" ref="J8:K8" si="1">I8</f>
        <v>1.8124999999999999E-2</v>
      </c>
      <c r="K8" s="127">
        <f t="shared" si="1"/>
        <v>1.8124999999999999E-2</v>
      </c>
      <c r="L8" s="128">
        <v>137.12700000000001</v>
      </c>
      <c r="M8" s="238">
        <f>89.463</f>
        <v>89.462999999999994</v>
      </c>
      <c r="N8" s="130" t="s">
        <v>100</v>
      </c>
      <c r="O8" s="131" t="s">
        <v>117</v>
      </c>
      <c r="P8" s="4"/>
    </row>
    <row r="9" spans="1:17" ht="30" customHeight="1" x14ac:dyDescent="0.3">
      <c r="A9" s="132">
        <v>2</v>
      </c>
      <c r="B9" s="133" t="s">
        <v>55</v>
      </c>
      <c r="C9" s="134">
        <v>18</v>
      </c>
      <c r="D9" s="135">
        <f>COUNTA(D27:D91)+D8+1</f>
        <v>77</v>
      </c>
      <c r="E9" s="218">
        <f>COUNTA(D27:D91)+1</f>
        <v>41</v>
      </c>
      <c r="F9" s="137">
        <f>MIN(D27:D90)</f>
        <v>41.506</v>
      </c>
      <c r="G9" s="138">
        <f>AVERAGE(D43:D92,D41)</f>
        <v>41.884120000000003</v>
      </c>
      <c r="H9" s="139">
        <f t="shared" si="0"/>
        <v>0.37812000000000268</v>
      </c>
      <c r="I9" s="140">
        <v>3.8981481481481478E-2</v>
      </c>
      <c r="J9" s="141">
        <f t="shared" ref="J9:J21" si="2">I9-I8</f>
        <v>2.0856481481481479E-2</v>
      </c>
      <c r="K9" s="142">
        <f>J9+K8</f>
        <v>3.8981481481481478E-2</v>
      </c>
      <c r="L9" s="143">
        <v>139.953</v>
      </c>
      <c r="M9" s="144">
        <v>92.831000000000003</v>
      </c>
      <c r="N9" s="145"/>
      <c r="O9" s="146"/>
      <c r="P9" s="4"/>
    </row>
    <row r="10" spans="1:17" ht="30" customHeight="1" x14ac:dyDescent="0.3">
      <c r="A10" s="132">
        <v>3</v>
      </c>
      <c r="B10" s="239" t="s">
        <v>54</v>
      </c>
      <c r="C10" s="148">
        <v>21</v>
      </c>
      <c r="D10" s="135">
        <f>COUNTA(E27:E91)+D9+1</f>
        <v>102</v>
      </c>
      <c r="E10" s="218">
        <f>COUNTA(E27:E91)+1</f>
        <v>25</v>
      </c>
      <c r="F10" s="137">
        <f>MIN(E27:E92)</f>
        <v>41.665999999999997</v>
      </c>
      <c r="G10" s="138">
        <f>AVERAGE(E27:E93)</f>
        <v>41.985875</v>
      </c>
      <c r="H10" s="139">
        <f t="shared" si="0"/>
        <v>0.31987500000000324</v>
      </c>
      <c r="I10" s="140">
        <v>5.2488425925925924E-2</v>
      </c>
      <c r="J10" s="141">
        <f t="shared" si="2"/>
        <v>1.3506944444444446E-2</v>
      </c>
      <c r="K10" s="142">
        <f>J10</f>
        <v>1.3506944444444446E-2</v>
      </c>
      <c r="L10" s="143">
        <v>138.19300000000001</v>
      </c>
      <c r="M10" s="144">
        <v>92.117999999999995</v>
      </c>
      <c r="N10" s="145"/>
      <c r="O10" s="146"/>
      <c r="P10" s="4"/>
    </row>
    <row r="11" spans="1:17" ht="30" customHeight="1" x14ac:dyDescent="0.3">
      <c r="A11" s="132">
        <v>4</v>
      </c>
      <c r="B11" s="147" t="s">
        <v>54</v>
      </c>
      <c r="C11" s="134">
        <v>69</v>
      </c>
      <c r="D11" s="135">
        <f>COUNTA(F27:F91)+D10+1</f>
        <v>144</v>
      </c>
      <c r="E11" s="218">
        <f>COUNTA(F27:F91)+1</f>
        <v>42</v>
      </c>
      <c r="F11" s="149">
        <f>MIN(F27:F92)</f>
        <v>41.841999999999999</v>
      </c>
      <c r="G11" s="138">
        <f>AVERAGE(F27:F92)</f>
        <v>42.238439024390239</v>
      </c>
      <c r="H11" s="139">
        <f t="shared" si="0"/>
        <v>0.39643902439024004</v>
      </c>
      <c r="I11" s="140">
        <v>7.4143518518518525E-2</v>
      </c>
      <c r="J11" s="141">
        <f t="shared" si="2"/>
        <v>2.1655092592592601E-2</v>
      </c>
      <c r="K11" s="142">
        <f>J11+K10</f>
        <v>3.5162037037037047E-2</v>
      </c>
      <c r="L11" s="143">
        <v>138.245</v>
      </c>
      <c r="M11" s="144">
        <v>91.653999999999996</v>
      </c>
      <c r="N11" s="145"/>
      <c r="O11" s="146"/>
      <c r="P11" s="4"/>
      <c r="Q11" s="240"/>
    </row>
    <row r="12" spans="1:17" ht="30" customHeight="1" x14ac:dyDescent="0.3">
      <c r="A12" s="132">
        <v>5</v>
      </c>
      <c r="B12" s="147" t="s">
        <v>55</v>
      </c>
      <c r="C12" s="134">
        <v>7</v>
      </c>
      <c r="D12" s="135">
        <f>COUNTA(G27:G91)+D11+1</f>
        <v>204</v>
      </c>
      <c r="E12" s="218">
        <f>COUNTA(G27:G91)+1</f>
        <v>60</v>
      </c>
      <c r="F12" s="219">
        <f>MIN(G27:G92)</f>
        <v>41.515000000000001</v>
      </c>
      <c r="G12" s="151">
        <f>AVERAGE(G27:G892)</f>
        <v>41.83777966101696</v>
      </c>
      <c r="H12" s="139">
        <f t="shared" si="0"/>
        <v>0.3227796610169591</v>
      </c>
      <c r="I12" s="140">
        <v>0.10431712962962963</v>
      </c>
      <c r="J12" s="141">
        <f t="shared" si="2"/>
        <v>3.0173611111111109E-2</v>
      </c>
      <c r="K12" s="142">
        <f>J12+K9</f>
        <v>6.9155092592592587E-2</v>
      </c>
      <c r="L12" s="143">
        <v>139.33600000000001</v>
      </c>
      <c r="M12" s="144">
        <v>92.540999999999997</v>
      </c>
      <c r="N12" s="145"/>
      <c r="O12" s="146"/>
      <c r="P12" s="4"/>
    </row>
    <row r="13" spans="1:17" ht="30" customHeight="1" x14ac:dyDescent="0.3">
      <c r="A13" s="132">
        <v>6</v>
      </c>
      <c r="B13" s="147" t="s">
        <v>55</v>
      </c>
      <c r="C13" s="134">
        <v>21</v>
      </c>
      <c r="D13" s="135">
        <f>COUNTA(H27:H91)+D12+1</f>
        <v>226</v>
      </c>
      <c r="E13" s="218">
        <f>COUNTA(H27:H91)+1</f>
        <v>22</v>
      </c>
      <c r="F13" s="221">
        <f>MIN(H27:H92)</f>
        <v>41.58</v>
      </c>
      <c r="G13" s="138">
        <f>AVERAGE(H27:H92)</f>
        <v>41.962428571428568</v>
      </c>
      <c r="H13" s="139">
        <f t="shared" si="0"/>
        <v>0.38242857142856934</v>
      </c>
      <c r="I13" s="140">
        <v>0.11612268518518519</v>
      </c>
      <c r="J13" s="141">
        <f t="shared" si="2"/>
        <v>1.1805555555555555E-2</v>
      </c>
      <c r="K13" s="142">
        <f>J13+K12</f>
        <v>8.0960648148148143E-2</v>
      </c>
      <c r="L13" s="143">
        <v>137.99799999999999</v>
      </c>
      <c r="M13" s="144">
        <v>91.558000000000007</v>
      </c>
      <c r="N13" s="145"/>
      <c r="O13" s="146"/>
      <c r="P13" s="4"/>
    </row>
    <row r="14" spans="1:17" ht="30" customHeight="1" x14ac:dyDescent="0.3">
      <c r="A14" s="132">
        <v>7</v>
      </c>
      <c r="B14" s="147" t="s">
        <v>54</v>
      </c>
      <c r="C14" s="134">
        <v>11</v>
      </c>
      <c r="D14" s="135">
        <f>COUNTA(I27:I91)+D13+1</f>
        <v>261</v>
      </c>
      <c r="E14" s="218">
        <f>COUNTA(I27:I91)+1</f>
        <v>35</v>
      </c>
      <c r="F14" s="150">
        <f>MIN(I27:I92)</f>
        <v>41.619</v>
      </c>
      <c r="G14" s="151">
        <f>AVERAGE(I27:I92)</f>
        <v>42.230088235294119</v>
      </c>
      <c r="H14" s="139">
        <f t="shared" si="0"/>
        <v>0.61108823529411893</v>
      </c>
      <c r="I14" s="140">
        <v>0.13449074074074074</v>
      </c>
      <c r="J14" s="141">
        <f t="shared" si="2"/>
        <v>1.8368055555555554E-2</v>
      </c>
      <c r="K14" s="142">
        <f>J14+K11</f>
        <v>5.3530092592592601E-2</v>
      </c>
      <c r="L14" s="143">
        <v>151.06299999999999</v>
      </c>
      <c r="M14" s="144">
        <v>91.42</v>
      </c>
      <c r="N14" s="145"/>
      <c r="O14" s="146"/>
      <c r="P14" s="4"/>
    </row>
    <row r="15" spans="1:17" ht="30" customHeight="1" x14ac:dyDescent="0.3">
      <c r="A15" s="154">
        <v>8</v>
      </c>
      <c r="B15" s="147" t="s">
        <v>54</v>
      </c>
      <c r="C15" s="134">
        <v>10</v>
      </c>
      <c r="D15" s="135">
        <f>COUNTA(J27:J92)+D14+1</f>
        <v>282</v>
      </c>
      <c r="E15" s="220">
        <f>COUNTA(J27:J92)+1</f>
        <v>21</v>
      </c>
      <c r="F15" s="219">
        <f>MIN(J27:J92)</f>
        <v>55.552999999999997</v>
      </c>
      <c r="G15" s="151">
        <f>AVERAGE(J27:J92)</f>
        <v>56.539400000000001</v>
      </c>
      <c r="H15" s="139">
        <f t="shared" si="0"/>
        <v>0.98640000000000327</v>
      </c>
      <c r="I15" s="156">
        <v>0.14934027777777778</v>
      </c>
      <c r="J15" s="157">
        <f t="shared" si="2"/>
        <v>1.4849537037037036E-2</v>
      </c>
      <c r="K15" s="142">
        <f t="shared" ref="K15:K17" si="3">J15+K14</f>
        <v>6.8379629629629637E-2</v>
      </c>
      <c r="L15" s="158">
        <v>151.93899999999999</v>
      </c>
      <c r="M15" s="161">
        <v>91.247</v>
      </c>
      <c r="N15" s="160"/>
      <c r="O15" s="146"/>
      <c r="P15" s="4"/>
    </row>
    <row r="16" spans="1:17" ht="30" customHeight="1" x14ac:dyDescent="0.3">
      <c r="A16" s="154">
        <v>9</v>
      </c>
      <c r="B16" s="147" t="s">
        <v>54</v>
      </c>
      <c r="C16" s="134">
        <v>9</v>
      </c>
      <c r="D16" s="135">
        <f>COUNTA(K27:K91)+D15+1</f>
        <v>303</v>
      </c>
      <c r="E16" s="220">
        <f>COUNTA(K27:K91)+1</f>
        <v>21</v>
      </c>
      <c r="F16" s="153">
        <f>MIN(K27:K92)</f>
        <v>55.457000000000001</v>
      </c>
      <c r="G16" s="138">
        <f>AVERAGE(K27:K92)</f>
        <v>56.28125</v>
      </c>
      <c r="H16" s="139">
        <f t="shared" si="0"/>
        <v>0.82424999999999926</v>
      </c>
      <c r="I16" s="156">
        <v>0.16412037037037036</v>
      </c>
      <c r="J16" s="157">
        <f t="shared" si="2"/>
        <v>1.4780092592592581E-2</v>
      </c>
      <c r="K16" s="142">
        <f t="shared" si="3"/>
        <v>8.3159722222222218E-2</v>
      </c>
      <c r="L16" s="158">
        <v>152.584</v>
      </c>
      <c r="M16" s="161">
        <v>91.655000000000001</v>
      </c>
      <c r="N16" s="160"/>
      <c r="O16" s="146"/>
      <c r="P16" s="4"/>
    </row>
    <row r="17" spans="1:16" ht="30" customHeight="1" x14ac:dyDescent="0.3">
      <c r="A17" s="154">
        <v>10</v>
      </c>
      <c r="B17" s="133" t="s">
        <v>54</v>
      </c>
      <c r="C17" s="134">
        <v>11</v>
      </c>
      <c r="D17" s="135">
        <f>COUNTA(L27:L91)+D16+1</f>
        <v>352</v>
      </c>
      <c r="E17" s="220">
        <f>COUNTA(L27:L91)+1</f>
        <v>49</v>
      </c>
      <c r="F17" s="137">
        <f>MIN(L27:L92)</f>
        <v>41.688000000000002</v>
      </c>
      <c r="G17" s="138">
        <f>AVERAGE(L27:L92)</f>
        <v>43.983687499999995</v>
      </c>
      <c r="H17" s="139">
        <f t="shared" si="0"/>
        <v>2.2956874999999926</v>
      </c>
      <c r="I17" s="156">
        <v>0.19015046296296295</v>
      </c>
      <c r="J17" s="157">
        <f t="shared" si="2"/>
        <v>2.6030092592592591E-2</v>
      </c>
      <c r="K17" s="142">
        <f t="shared" si="3"/>
        <v>0.10918981481481481</v>
      </c>
      <c r="L17" s="158">
        <v>137.501</v>
      </c>
      <c r="M17" s="161">
        <v>91.320999999999998</v>
      </c>
      <c r="N17" s="160"/>
      <c r="O17" s="146"/>
      <c r="P17" s="4"/>
    </row>
    <row r="18" spans="1:16" ht="30" customHeight="1" x14ac:dyDescent="0.3">
      <c r="A18" s="154">
        <v>11</v>
      </c>
      <c r="B18" s="133" t="s">
        <v>55</v>
      </c>
      <c r="C18" s="134">
        <v>10</v>
      </c>
      <c r="D18" s="135">
        <f>COUNTA(M27:M91)+D17+1</f>
        <v>394</v>
      </c>
      <c r="E18" s="220">
        <f>COUNTA(M27:M91)+1</f>
        <v>42</v>
      </c>
      <c r="F18" s="149">
        <f>MIN(M27:M92)</f>
        <v>41.728000000000002</v>
      </c>
      <c r="G18" s="138">
        <f>AVERAGE(M27:M92)</f>
        <v>41.982804878048782</v>
      </c>
      <c r="H18" s="139">
        <f t="shared" si="0"/>
        <v>0.25480487804878038</v>
      </c>
      <c r="I18" s="156">
        <v>0.21167824074074074</v>
      </c>
      <c r="J18" s="157">
        <f t="shared" si="2"/>
        <v>2.1527777777777785E-2</v>
      </c>
      <c r="K18" s="142">
        <f>J18+K13</f>
        <v>0.10248842592592593</v>
      </c>
      <c r="L18" s="158">
        <v>138.38</v>
      </c>
      <c r="M18" s="161">
        <v>91.320999999999998</v>
      </c>
      <c r="N18" s="160"/>
      <c r="O18" s="146"/>
      <c r="P18" s="4"/>
    </row>
    <row r="19" spans="1:16" ht="30" customHeight="1" x14ac:dyDescent="0.3">
      <c r="A19" s="154">
        <v>12</v>
      </c>
      <c r="B19" s="133" t="s">
        <v>55</v>
      </c>
      <c r="C19" s="134">
        <v>7</v>
      </c>
      <c r="D19" s="135">
        <f>COUNTA(N27:N91)+D18+1</f>
        <v>456</v>
      </c>
      <c r="E19" s="220">
        <f>COUNTA(N27:N91)+1</f>
        <v>62</v>
      </c>
      <c r="F19" s="164">
        <f>MIN(N27:N92)</f>
        <v>41.494999999999997</v>
      </c>
      <c r="G19" s="151">
        <f>AVERAGE(N27:N92)</f>
        <v>41.90601639344262</v>
      </c>
      <c r="H19" s="139">
        <f t="shared" si="0"/>
        <v>0.41101639344262253</v>
      </c>
      <c r="I19" s="156">
        <v>0.24285879629629631</v>
      </c>
      <c r="J19" s="157">
        <f t="shared" si="2"/>
        <v>3.1180555555555572E-2</v>
      </c>
      <c r="K19" s="222">
        <f>J19+K18</f>
        <v>0.13366898148148149</v>
      </c>
      <c r="L19" s="158">
        <v>139.256</v>
      </c>
      <c r="M19" s="161">
        <v>92.355999999999995</v>
      </c>
      <c r="N19" s="160"/>
      <c r="O19" s="146"/>
      <c r="P19" s="4"/>
    </row>
    <row r="20" spans="1:16" ht="30" customHeight="1" x14ac:dyDescent="0.3">
      <c r="A20" s="154">
        <v>13</v>
      </c>
      <c r="B20" s="133" t="s">
        <v>54</v>
      </c>
      <c r="C20" s="163">
        <v>33</v>
      </c>
      <c r="D20" s="135">
        <f>COUNTA(O27:O91)+D19+1</f>
        <v>501</v>
      </c>
      <c r="E20" s="220">
        <f>COUNTA(O27:O91)+1</f>
        <v>45</v>
      </c>
      <c r="F20" s="221">
        <f>MIN(O27:O92)</f>
        <v>41.673000000000002</v>
      </c>
      <c r="G20" s="138">
        <f>AVERAGE(O27:O92)</f>
        <v>42.181159090909098</v>
      </c>
      <c r="H20" s="139">
        <f t="shared" si="0"/>
        <v>0.50815909090909628</v>
      </c>
      <c r="I20" s="156">
        <v>0.26596064814814813</v>
      </c>
      <c r="J20" s="157">
        <f t="shared" si="2"/>
        <v>2.3101851851851818E-2</v>
      </c>
      <c r="K20" s="165">
        <f>J20+K17</f>
        <v>0.13229166666666664</v>
      </c>
      <c r="L20" s="158">
        <v>138.77600000000001</v>
      </c>
      <c r="M20" s="161">
        <v>91.355999999999995</v>
      </c>
      <c r="N20" s="160"/>
      <c r="O20" s="146"/>
      <c r="P20" s="4"/>
    </row>
    <row r="21" spans="1:16" ht="30" customHeight="1" x14ac:dyDescent="0.3">
      <c r="A21" s="166" t="s">
        <v>101</v>
      </c>
      <c r="B21" s="167" t="s">
        <v>55</v>
      </c>
      <c r="C21" s="168">
        <v>11</v>
      </c>
      <c r="D21" s="169">
        <f>COUNTA(P27:P91)+D20+1</f>
        <v>554</v>
      </c>
      <c r="E21" s="223">
        <f>COUNTA(P27:P91)+1</f>
        <v>53</v>
      </c>
      <c r="F21" s="219">
        <f>MIN(P27:P92)</f>
        <v>41.557000000000002</v>
      </c>
      <c r="G21" s="224">
        <f>AVERAGE(P27:P92)</f>
        <v>41.842538461538467</v>
      </c>
      <c r="H21" s="173">
        <f t="shared" si="0"/>
        <v>0.28553846153846507</v>
      </c>
      <c r="I21" s="174" t="str">
        <f>'Загальні результати'!H6</f>
        <v>7:00:37</v>
      </c>
      <c r="J21" s="175">
        <f t="shared" si="2"/>
        <v>2.6134259259259274E-2</v>
      </c>
      <c r="K21" s="176">
        <f>J21+K19</f>
        <v>0.15980324074074076</v>
      </c>
      <c r="L21" s="177"/>
      <c r="M21" s="178"/>
      <c r="N21" s="241" t="s">
        <v>100</v>
      </c>
      <c r="O21" s="131" t="s">
        <v>118</v>
      </c>
      <c r="P21" s="4"/>
    </row>
    <row r="22" spans="1:16" ht="30" customHeight="1" x14ac:dyDescent="0.3">
      <c r="A22" s="180"/>
      <c r="B22" s="181"/>
      <c r="C22" s="180"/>
      <c r="D22" s="180"/>
      <c r="E22" s="180"/>
      <c r="F22" s="153">
        <f>AVERAGE(F8,F9,F12,F13,F21,F18,F19)</f>
        <v>41.579285714285717</v>
      </c>
      <c r="G22" s="182">
        <f>AVERAGE(C27:C91,D27:D41,D43:D75,G27:H91,M27:N91,P27:P91)</f>
        <v>41.924055016181228</v>
      </c>
      <c r="H22" s="183">
        <f>AVERAGE(H8,H9,H12,H13,H21,H18,H19)</f>
        <v>0.35899510617902614</v>
      </c>
      <c r="I22" s="184" t="s">
        <v>119</v>
      </c>
      <c r="J22" s="180"/>
      <c r="K22" s="185" t="s">
        <v>103</v>
      </c>
      <c r="L22" s="186">
        <f>AVERAGE(L8:L20)</f>
        <v>141.56546153846153</v>
      </c>
      <c r="M22" s="187">
        <f>AVERAGE(M8+10,M9:M20)-90</f>
        <v>2.372384615384604</v>
      </c>
      <c r="N22" s="181" t="s">
        <v>104</v>
      </c>
      <c r="O22" s="4"/>
      <c r="P22" s="4"/>
    </row>
    <row r="23" spans="1:16" ht="27.75" customHeight="1" x14ac:dyDescent="0.3">
      <c r="A23" s="188"/>
      <c r="B23" s="230"/>
      <c r="C23" s="188"/>
      <c r="D23" s="190"/>
      <c r="E23" s="190"/>
      <c r="F23" s="191">
        <f>AVERAGE(F10,F11,F14,F15,F17,F16,F20)</f>
        <v>45.642571428571429</v>
      </c>
      <c r="G23" s="172">
        <f>AVERAGE(E27:F91,I27:L91,O27:O91)</f>
        <v>45.016714285714308</v>
      </c>
      <c r="H23" s="173">
        <f>AVERAGE(H10,H11,H14,H15,H17,H16,H20)</f>
        <v>0.84884269294192194</v>
      </c>
      <c r="I23" s="192" t="s">
        <v>120</v>
      </c>
      <c r="J23" s="190" t="s">
        <v>66</v>
      </c>
      <c r="K23" s="190"/>
      <c r="L23" s="193"/>
      <c r="M23" s="242"/>
      <c r="N23" s="2"/>
      <c r="O23" s="2"/>
      <c r="P23" s="2"/>
    </row>
    <row r="24" spans="1:16" ht="30" customHeight="1" x14ac:dyDescent="0.3">
      <c r="A24" s="188"/>
      <c r="B24" s="243"/>
      <c r="C24" s="188"/>
      <c r="D24" s="190"/>
      <c r="E24" s="190"/>
      <c r="F24" s="194">
        <f>AVERAGE(F8:F21)</f>
        <v>43.610928571428566</v>
      </c>
      <c r="G24" s="195">
        <f>AVERAGE(C43:P99,C27:P41,C42,E42:P42)</f>
        <v>43.247025925925911</v>
      </c>
      <c r="H24" s="196">
        <f>AVERAGE(H8:H21)</f>
        <v>0.60391889956047407</v>
      </c>
      <c r="I24" s="190"/>
      <c r="J24" s="190"/>
      <c r="K24" s="190"/>
      <c r="L24" s="188"/>
      <c r="M24" s="188"/>
      <c r="N24" s="188"/>
      <c r="O24" s="188"/>
      <c r="P24" s="2"/>
    </row>
    <row r="25" spans="1:16" ht="15.75" customHeight="1" x14ac:dyDescent="0.3">
      <c r="A25" s="2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244"/>
      <c r="N25" s="2"/>
      <c r="O25" s="2"/>
      <c r="P25" s="2"/>
    </row>
    <row r="26" spans="1:16" ht="15.75" customHeight="1" x14ac:dyDescent="0.3">
      <c r="A26" s="2"/>
      <c r="B26" s="2"/>
      <c r="C26" s="197" t="str">
        <f>B8</f>
        <v>Шиленко Олександр</v>
      </c>
      <c r="D26" s="197" t="str">
        <f>B9</f>
        <v>Шиленко Олександр</v>
      </c>
      <c r="E26" s="197" t="str">
        <f>B10</f>
        <v>Резанко Ольга</v>
      </c>
      <c r="F26" s="197" t="str">
        <f>B11</f>
        <v>Резанко Ольга</v>
      </c>
      <c r="G26" s="197" t="str">
        <f>B12</f>
        <v>Шиленко Олександр</v>
      </c>
      <c r="H26" s="197" t="str">
        <f>B13</f>
        <v>Шиленко Олександр</v>
      </c>
      <c r="I26" s="197" t="str">
        <f>B14</f>
        <v>Резанко Ольга</v>
      </c>
      <c r="J26" s="197" t="str">
        <f>B15</f>
        <v>Резанко Ольга</v>
      </c>
      <c r="K26" s="197" t="str">
        <f>B16</f>
        <v>Резанко Ольга</v>
      </c>
      <c r="L26" s="197" t="str">
        <f>B17</f>
        <v>Резанко Ольга</v>
      </c>
      <c r="M26" s="197" t="str">
        <f>B18</f>
        <v>Шиленко Олександр</v>
      </c>
      <c r="N26" s="197" t="str">
        <f>B19</f>
        <v>Шиленко Олександр</v>
      </c>
      <c r="O26" s="197" t="str">
        <f>B20</f>
        <v>Резанко Ольга</v>
      </c>
      <c r="P26" s="197" t="str">
        <f>B21</f>
        <v>Шиленко Олександр</v>
      </c>
    </row>
    <row r="27" spans="1:16" ht="15.75" customHeight="1" x14ac:dyDescent="0.3">
      <c r="A27" s="2"/>
      <c r="B27" s="2">
        <v>1</v>
      </c>
      <c r="C27" s="198">
        <v>43.344000000000001</v>
      </c>
      <c r="D27" s="199">
        <v>42.725000000000001</v>
      </c>
      <c r="E27" s="199">
        <v>43.07</v>
      </c>
      <c r="F27" s="199">
        <v>43.884999999999998</v>
      </c>
      <c r="G27" s="199">
        <v>43.414999999999999</v>
      </c>
      <c r="H27" s="199">
        <v>44.075000000000003</v>
      </c>
      <c r="I27" s="199">
        <v>43.917999999999999</v>
      </c>
      <c r="J27" s="199">
        <v>57.954000000000001</v>
      </c>
      <c r="K27" s="199">
        <v>57.149000000000001</v>
      </c>
      <c r="L27" s="199">
        <v>52.837000000000003</v>
      </c>
      <c r="M27" s="199">
        <v>42.857999999999997</v>
      </c>
      <c r="N27" s="199">
        <v>42.832999999999998</v>
      </c>
      <c r="O27" s="199">
        <v>43.219000000000001</v>
      </c>
      <c r="P27" s="200">
        <v>42.8</v>
      </c>
    </row>
    <row r="28" spans="1:16" ht="15.75" customHeight="1" x14ac:dyDescent="0.3">
      <c r="A28" s="2"/>
      <c r="B28" s="2">
        <v>2</v>
      </c>
      <c r="C28" s="201">
        <v>43.179000000000002</v>
      </c>
      <c r="D28" s="202">
        <v>41.935000000000002</v>
      </c>
      <c r="E28" s="202">
        <v>42.31</v>
      </c>
      <c r="F28" s="202">
        <v>42.929000000000002</v>
      </c>
      <c r="G28" s="202">
        <v>42.127000000000002</v>
      </c>
      <c r="H28" s="202">
        <v>42.185000000000002</v>
      </c>
      <c r="I28" s="202">
        <v>41.87</v>
      </c>
      <c r="J28" s="202">
        <v>58.213000000000001</v>
      </c>
      <c r="K28" s="202">
        <v>56.357999999999997</v>
      </c>
      <c r="L28" s="202">
        <v>53.688000000000002</v>
      </c>
      <c r="M28" s="203">
        <v>41.862000000000002</v>
      </c>
      <c r="N28" s="203">
        <v>41.860999999999997</v>
      </c>
      <c r="O28" s="202">
        <v>42.817999999999998</v>
      </c>
      <c r="P28" s="204">
        <v>41.874000000000002</v>
      </c>
    </row>
    <row r="29" spans="1:16" ht="15.75" customHeight="1" x14ac:dyDescent="0.3">
      <c r="A29" s="2"/>
      <c r="B29" s="2">
        <v>3</v>
      </c>
      <c r="C29" s="201">
        <v>42.250999999999998</v>
      </c>
      <c r="D29" s="202">
        <v>41.95</v>
      </c>
      <c r="E29" s="202">
        <v>42.063000000000002</v>
      </c>
      <c r="F29" s="202">
        <v>41.841999999999999</v>
      </c>
      <c r="G29" s="202">
        <v>41.915999999999997</v>
      </c>
      <c r="H29" s="202">
        <v>42.052999999999997</v>
      </c>
      <c r="I29" s="202">
        <v>41.774000000000001</v>
      </c>
      <c r="J29" s="202">
        <v>57.113</v>
      </c>
      <c r="K29" s="202">
        <v>56.508000000000003</v>
      </c>
      <c r="L29" s="202">
        <v>50.171999999999997</v>
      </c>
      <c r="M29" s="203">
        <v>42.295000000000002</v>
      </c>
      <c r="N29" s="203">
        <v>41.688000000000002</v>
      </c>
      <c r="O29" s="202">
        <v>42.316000000000003</v>
      </c>
      <c r="P29" s="204">
        <v>41.802999999999997</v>
      </c>
    </row>
    <row r="30" spans="1:16" ht="15.75" customHeight="1" x14ac:dyDescent="0.3">
      <c r="A30" s="2"/>
      <c r="B30" s="2">
        <v>4</v>
      </c>
      <c r="C30" s="201">
        <v>42.186</v>
      </c>
      <c r="D30" s="202">
        <v>41.921999999999997</v>
      </c>
      <c r="E30" s="202">
        <v>42.076000000000001</v>
      </c>
      <c r="F30" s="202">
        <v>42.036000000000001</v>
      </c>
      <c r="G30" s="202">
        <v>41.895000000000003</v>
      </c>
      <c r="H30" s="202">
        <v>41.957000000000001</v>
      </c>
      <c r="I30" s="202">
        <v>41.619</v>
      </c>
      <c r="J30" s="202">
        <v>56.579000000000001</v>
      </c>
      <c r="K30" s="202">
        <v>55.945</v>
      </c>
      <c r="L30" s="202">
        <v>49.975000000000001</v>
      </c>
      <c r="M30" s="203">
        <v>42.290999999999997</v>
      </c>
      <c r="N30" s="203">
        <v>41.939</v>
      </c>
      <c r="O30" s="202">
        <v>42.194000000000003</v>
      </c>
      <c r="P30" s="204">
        <v>41.793999999999997</v>
      </c>
    </row>
    <row r="31" spans="1:16" ht="15.75" customHeight="1" x14ac:dyDescent="0.3">
      <c r="A31" s="2"/>
      <c r="B31" s="2">
        <v>5</v>
      </c>
      <c r="C31" s="201">
        <v>42.421999999999997</v>
      </c>
      <c r="D31" s="202">
        <v>41.856000000000002</v>
      </c>
      <c r="E31" s="202">
        <v>42.01</v>
      </c>
      <c r="F31" s="202">
        <v>41.947000000000003</v>
      </c>
      <c r="G31" s="202">
        <v>41.716999999999999</v>
      </c>
      <c r="H31" s="202">
        <v>41.966000000000001</v>
      </c>
      <c r="I31" s="202">
        <v>41.761000000000003</v>
      </c>
      <c r="J31" s="202">
        <v>56.436999999999998</v>
      </c>
      <c r="K31" s="202">
        <v>56.707000000000001</v>
      </c>
      <c r="L31" s="202">
        <v>48.384999999999998</v>
      </c>
      <c r="M31" s="202">
        <v>41.814999999999998</v>
      </c>
      <c r="N31" s="202">
        <v>42.063000000000002</v>
      </c>
      <c r="O31" s="202">
        <v>42.204999999999998</v>
      </c>
      <c r="P31" s="204">
        <v>41.634</v>
      </c>
    </row>
    <row r="32" spans="1:16" ht="15.75" customHeight="1" x14ac:dyDescent="0.3">
      <c r="A32" s="2"/>
      <c r="B32" s="2">
        <v>6</v>
      </c>
      <c r="C32" s="201">
        <v>42.301000000000002</v>
      </c>
      <c r="D32" s="202">
        <v>41.871000000000002</v>
      </c>
      <c r="E32" s="202">
        <v>42.155999999999999</v>
      </c>
      <c r="F32" s="202">
        <v>42.74</v>
      </c>
      <c r="G32" s="202">
        <v>41.97</v>
      </c>
      <c r="H32" s="202">
        <v>41.887999999999998</v>
      </c>
      <c r="I32" s="202">
        <v>41.670999999999999</v>
      </c>
      <c r="J32" s="202">
        <v>56.182000000000002</v>
      </c>
      <c r="K32" s="202">
        <v>57.000999999999998</v>
      </c>
      <c r="L32" s="202">
        <v>47.738</v>
      </c>
      <c r="M32" s="202">
        <v>41.841999999999999</v>
      </c>
      <c r="N32" s="202">
        <v>41.557000000000002</v>
      </c>
      <c r="O32" s="202">
        <v>41.877000000000002</v>
      </c>
      <c r="P32" s="206">
        <v>41.973999999999997</v>
      </c>
    </row>
    <row r="33" spans="1:16" ht="15.75" customHeight="1" x14ac:dyDescent="0.3">
      <c r="A33" s="2"/>
      <c r="B33" s="2">
        <v>7</v>
      </c>
      <c r="C33" s="201">
        <v>44.869</v>
      </c>
      <c r="D33" s="202">
        <v>41.962000000000003</v>
      </c>
      <c r="E33" s="202">
        <v>42.04</v>
      </c>
      <c r="F33" s="202">
        <v>42.003999999999998</v>
      </c>
      <c r="G33" s="202">
        <v>41.671999999999997</v>
      </c>
      <c r="H33" s="202">
        <v>41.720999999999997</v>
      </c>
      <c r="I33" s="202">
        <v>41.847999999999999</v>
      </c>
      <c r="J33" s="202">
        <v>57.55</v>
      </c>
      <c r="K33" s="202">
        <v>56.997999999999998</v>
      </c>
      <c r="L33" s="202">
        <v>48.512</v>
      </c>
      <c r="M33" s="202">
        <v>41.82</v>
      </c>
      <c r="N33" s="202">
        <v>41.511000000000003</v>
      </c>
      <c r="O33" s="202">
        <v>42.003</v>
      </c>
      <c r="P33" s="204">
        <v>41.948999999999998</v>
      </c>
    </row>
    <row r="34" spans="1:16" ht="15.75" customHeight="1" x14ac:dyDescent="0.3">
      <c r="A34" s="2"/>
      <c r="B34" s="2">
        <v>8</v>
      </c>
      <c r="C34" s="201">
        <v>42.933</v>
      </c>
      <c r="D34" s="202">
        <v>41.77</v>
      </c>
      <c r="E34" s="202">
        <v>41.927</v>
      </c>
      <c r="F34" s="202">
        <v>42.151000000000003</v>
      </c>
      <c r="G34" s="202">
        <v>41.529000000000003</v>
      </c>
      <c r="H34" s="202">
        <v>42.091999999999999</v>
      </c>
      <c r="I34" s="202">
        <v>41.883000000000003</v>
      </c>
      <c r="J34" s="202">
        <v>56.62</v>
      </c>
      <c r="K34" s="202">
        <v>56.048000000000002</v>
      </c>
      <c r="L34" s="202">
        <v>46.695</v>
      </c>
      <c r="M34" s="202">
        <v>41.975000000000001</v>
      </c>
      <c r="N34" s="202">
        <v>41.988999999999997</v>
      </c>
      <c r="O34" s="202">
        <v>42.14</v>
      </c>
      <c r="P34" s="204">
        <v>41.649000000000001</v>
      </c>
    </row>
    <row r="35" spans="1:16" ht="15.75" customHeight="1" x14ac:dyDescent="0.3">
      <c r="A35" s="2"/>
      <c r="B35" s="2">
        <v>9</v>
      </c>
      <c r="C35" s="201">
        <v>42.561999999999998</v>
      </c>
      <c r="D35" s="202">
        <v>41.768999999999998</v>
      </c>
      <c r="E35" s="202">
        <v>41.927</v>
      </c>
      <c r="F35" s="202">
        <v>42.704999999999998</v>
      </c>
      <c r="G35" s="202">
        <v>41.726999999999997</v>
      </c>
      <c r="H35" s="202">
        <v>41.831000000000003</v>
      </c>
      <c r="I35" s="202">
        <v>41.988999999999997</v>
      </c>
      <c r="J35" s="202">
        <v>55.787999999999997</v>
      </c>
      <c r="K35" s="202">
        <v>56.578000000000003</v>
      </c>
      <c r="L35" s="202">
        <v>46.808999999999997</v>
      </c>
      <c r="M35" s="202">
        <v>41.850999999999999</v>
      </c>
      <c r="N35" s="202">
        <v>41.737000000000002</v>
      </c>
      <c r="O35" s="202">
        <v>42.244</v>
      </c>
      <c r="P35" s="204">
        <v>41.795999999999999</v>
      </c>
    </row>
    <row r="36" spans="1:16" ht="15.75" customHeight="1" x14ac:dyDescent="0.3">
      <c r="A36" s="2"/>
      <c r="B36" s="2">
        <v>10</v>
      </c>
      <c r="C36" s="201">
        <v>42.124000000000002</v>
      </c>
      <c r="D36" s="202">
        <v>41.84</v>
      </c>
      <c r="E36" s="202">
        <v>42.000999999999998</v>
      </c>
      <c r="F36" s="202">
        <v>42.438000000000002</v>
      </c>
      <c r="G36" s="202">
        <v>41.786999999999999</v>
      </c>
      <c r="H36" s="202">
        <v>41.972999999999999</v>
      </c>
      <c r="I36" s="202">
        <v>42.067</v>
      </c>
      <c r="J36" s="202">
        <v>56.052999999999997</v>
      </c>
      <c r="K36" s="202">
        <v>56.152999999999999</v>
      </c>
      <c r="L36" s="202">
        <v>46.220999999999997</v>
      </c>
      <c r="M36" s="202">
        <v>41.942</v>
      </c>
      <c r="N36" s="202">
        <v>41.622999999999998</v>
      </c>
      <c r="O36" s="202">
        <v>42.091000000000001</v>
      </c>
      <c r="P36" s="204">
        <v>42.018000000000001</v>
      </c>
    </row>
    <row r="37" spans="1:16" ht="15.75" customHeight="1" x14ac:dyDescent="0.3">
      <c r="A37" s="2"/>
      <c r="B37" s="2">
        <v>11</v>
      </c>
      <c r="C37" s="201">
        <v>41.957000000000001</v>
      </c>
      <c r="D37" s="202">
        <v>41.875999999999998</v>
      </c>
      <c r="E37" s="202">
        <v>41.932000000000002</v>
      </c>
      <c r="F37" s="202">
        <v>42.844000000000001</v>
      </c>
      <c r="G37" s="202">
        <v>42.98</v>
      </c>
      <c r="H37" s="202">
        <v>42.101999999999997</v>
      </c>
      <c r="I37" s="202">
        <v>42.012999999999998</v>
      </c>
      <c r="J37" s="202">
        <v>56.427</v>
      </c>
      <c r="K37" s="202">
        <v>55.664999999999999</v>
      </c>
      <c r="L37" s="202">
        <v>45.606999999999999</v>
      </c>
      <c r="M37" s="202">
        <v>41.905999999999999</v>
      </c>
      <c r="N37" s="202">
        <v>41.712000000000003</v>
      </c>
      <c r="O37" s="202">
        <v>41.847000000000001</v>
      </c>
      <c r="P37" s="204">
        <v>41.829000000000001</v>
      </c>
    </row>
    <row r="38" spans="1:16" ht="15.75" customHeight="1" x14ac:dyDescent="0.3">
      <c r="A38" s="2"/>
      <c r="B38" s="2">
        <v>12</v>
      </c>
      <c r="C38" s="201">
        <v>42.277999999999999</v>
      </c>
      <c r="D38" s="202">
        <v>41.834000000000003</v>
      </c>
      <c r="E38" s="202">
        <v>41.838000000000001</v>
      </c>
      <c r="F38" s="202">
        <v>42.084000000000003</v>
      </c>
      <c r="G38" s="202">
        <v>41.896999999999998</v>
      </c>
      <c r="H38" s="202">
        <v>41.706000000000003</v>
      </c>
      <c r="I38" s="202">
        <v>41.863999999999997</v>
      </c>
      <c r="J38" s="202">
        <v>56.292000000000002</v>
      </c>
      <c r="K38" s="202">
        <v>55.856000000000002</v>
      </c>
      <c r="L38" s="202">
        <v>45.768000000000001</v>
      </c>
      <c r="M38" s="202">
        <v>41.781999999999996</v>
      </c>
      <c r="N38" s="202">
        <v>42.101999999999997</v>
      </c>
      <c r="O38" s="202">
        <v>41.975999999999999</v>
      </c>
      <c r="P38" s="204">
        <v>41.701999999999998</v>
      </c>
    </row>
    <row r="39" spans="1:16" ht="15.75" customHeight="1" x14ac:dyDescent="0.3">
      <c r="A39" s="2"/>
      <c r="B39" s="2">
        <v>13</v>
      </c>
      <c r="C39" s="201">
        <v>42.097000000000001</v>
      </c>
      <c r="D39" s="202">
        <v>41.95</v>
      </c>
      <c r="E39" s="202">
        <v>41.807000000000002</v>
      </c>
      <c r="F39" s="202">
        <v>42.116999999999997</v>
      </c>
      <c r="G39" s="202">
        <v>41.604999999999997</v>
      </c>
      <c r="H39" s="202">
        <v>41.826000000000001</v>
      </c>
      <c r="I39" s="202">
        <v>42.125</v>
      </c>
      <c r="J39" s="202">
        <v>55.780999999999999</v>
      </c>
      <c r="K39" s="202">
        <v>56.042000000000002</v>
      </c>
      <c r="L39" s="202">
        <v>45.116</v>
      </c>
      <c r="M39" s="202">
        <v>42.131999999999998</v>
      </c>
      <c r="N39" s="202">
        <v>43.598999999999997</v>
      </c>
      <c r="O39" s="202">
        <v>41.850999999999999</v>
      </c>
      <c r="P39" s="204">
        <v>41.758000000000003</v>
      </c>
    </row>
    <row r="40" spans="1:16" ht="15.75" customHeight="1" x14ac:dyDescent="0.3">
      <c r="A40" s="2"/>
      <c r="B40" s="2">
        <v>14</v>
      </c>
      <c r="C40" s="201">
        <v>41.884999999999998</v>
      </c>
      <c r="D40" s="202">
        <v>41.673999999999999</v>
      </c>
      <c r="E40" s="202">
        <v>41.901000000000003</v>
      </c>
      <c r="F40" s="202">
        <v>42.121000000000002</v>
      </c>
      <c r="G40" s="202">
        <v>41.793999999999997</v>
      </c>
      <c r="H40" s="202">
        <v>41.701000000000001</v>
      </c>
      <c r="I40" s="202">
        <v>41.954000000000001</v>
      </c>
      <c r="J40" s="202">
        <v>55.642000000000003</v>
      </c>
      <c r="K40" s="202">
        <v>56.048999999999999</v>
      </c>
      <c r="L40" s="202">
        <v>43.765000000000001</v>
      </c>
      <c r="M40" s="202">
        <v>41.863</v>
      </c>
      <c r="N40" s="202">
        <v>43.579000000000001</v>
      </c>
      <c r="O40" s="202">
        <v>41.795999999999999</v>
      </c>
      <c r="P40" s="204">
        <v>41.584000000000003</v>
      </c>
    </row>
    <row r="41" spans="1:16" ht="15.75" customHeight="1" x14ac:dyDescent="0.3">
      <c r="A41" s="2"/>
      <c r="B41" s="2">
        <v>15</v>
      </c>
      <c r="C41" s="201">
        <v>41.826999999999998</v>
      </c>
      <c r="D41" s="202">
        <v>41.68</v>
      </c>
      <c r="E41" s="202">
        <v>41.747999999999998</v>
      </c>
      <c r="F41" s="202">
        <v>41.908999999999999</v>
      </c>
      <c r="G41" s="202">
        <v>41.66</v>
      </c>
      <c r="H41" s="202">
        <v>41.776000000000003</v>
      </c>
      <c r="I41" s="202">
        <v>42.679000000000002</v>
      </c>
      <c r="J41" s="202">
        <v>56.798999999999999</v>
      </c>
      <c r="K41" s="202">
        <v>56.496000000000002</v>
      </c>
      <c r="L41" s="202">
        <v>43.491999999999997</v>
      </c>
      <c r="M41" s="202">
        <v>41.823</v>
      </c>
      <c r="N41" s="202">
        <v>41.872</v>
      </c>
      <c r="O41" s="202">
        <v>41.747</v>
      </c>
      <c r="P41" s="204">
        <v>41.619</v>
      </c>
    </row>
    <row r="42" spans="1:16" ht="15.75" customHeight="1" x14ac:dyDescent="0.3">
      <c r="A42" s="2"/>
      <c r="B42" s="2">
        <v>16</v>
      </c>
      <c r="C42" s="201">
        <v>41.9</v>
      </c>
      <c r="D42" s="205">
        <v>52.363</v>
      </c>
      <c r="E42" s="202">
        <v>41.851999999999997</v>
      </c>
      <c r="F42" s="202">
        <v>41.994</v>
      </c>
      <c r="G42" s="202">
        <v>41.837000000000003</v>
      </c>
      <c r="H42" s="202">
        <v>41.776000000000003</v>
      </c>
      <c r="I42" s="202">
        <v>42.165999999999997</v>
      </c>
      <c r="J42" s="202">
        <v>55.552999999999997</v>
      </c>
      <c r="K42" s="202">
        <v>56.191000000000003</v>
      </c>
      <c r="L42" s="202">
        <v>44.087000000000003</v>
      </c>
      <c r="M42" s="202">
        <v>41.860999999999997</v>
      </c>
      <c r="N42" s="202">
        <v>41.749000000000002</v>
      </c>
      <c r="O42" s="202">
        <v>41.838000000000001</v>
      </c>
      <c r="P42" s="204">
        <v>41.706000000000003</v>
      </c>
    </row>
    <row r="43" spans="1:16" ht="15.75" customHeight="1" x14ac:dyDescent="0.3">
      <c r="A43" s="2"/>
      <c r="B43" s="2">
        <v>17</v>
      </c>
      <c r="C43" s="201">
        <v>41.966000000000001</v>
      </c>
      <c r="D43" s="202">
        <v>42.183</v>
      </c>
      <c r="E43" s="202">
        <v>41.694000000000003</v>
      </c>
      <c r="F43" s="202">
        <v>41.847000000000001</v>
      </c>
      <c r="G43" s="202">
        <v>42.936</v>
      </c>
      <c r="H43" s="202">
        <v>41.58</v>
      </c>
      <c r="I43" s="202">
        <v>41.966999999999999</v>
      </c>
      <c r="J43" s="202">
        <v>55.581000000000003</v>
      </c>
      <c r="K43" s="202">
        <v>56.692999999999998</v>
      </c>
      <c r="L43" s="202">
        <v>43.037999999999997</v>
      </c>
      <c r="M43" s="202">
        <v>41.981000000000002</v>
      </c>
      <c r="N43" s="202">
        <v>41.862000000000002</v>
      </c>
      <c r="O43" s="202">
        <v>41.887</v>
      </c>
      <c r="P43" s="204">
        <v>41.860999999999997</v>
      </c>
    </row>
    <row r="44" spans="1:16" ht="15.75" customHeight="1" x14ac:dyDescent="0.3">
      <c r="A44" s="2"/>
      <c r="B44" s="2">
        <v>18</v>
      </c>
      <c r="C44" s="201">
        <v>41.896999999999998</v>
      </c>
      <c r="D44" s="202">
        <v>42</v>
      </c>
      <c r="E44" s="202">
        <v>41.892000000000003</v>
      </c>
      <c r="F44" s="202">
        <v>42.081000000000003</v>
      </c>
      <c r="G44" s="202">
        <v>42.13</v>
      </c>
      <c r="H44" s="202">
        <v>41.875999999999998</v>
      </c>
      <c r="I44" s="202">
        <v>41.975000000000001</v>
      </c>
      <c r="J44" s="202">
        <v>57.304000000000002</v>
      </c>
      <c r="K44" s="202">
        <v>55.651000000000003</v>
      </c>
      <c r="L44" s="202">
        <v>42.731000000000002</v>
      </c>
      <c r="M44" s="202">
        <v>41.892000000000003</v>
      </c>
      <c r="N44" s="202">
        <v>41.713999999999999</v>
      </c>
      <c r="O44" s="202">
        <v>41.731999999999999</v>
      </c>
      <c r="P44" s="204">
        <v>41.77</v>
      </c>
    </row>
    <row r="45" spans="1:16" ht="15.75" customHeight="1" x14ac:dyDescent="0.3">
      <c r="A45" s="2"/>
      <c r="B45" s="2">
        <v>19</v>
      </c>
      <c r="C45" s="201">
        <v>41.682000000000002</v>
      </c>
      <c r="D45" s="202">
        <v>41.832000000000001</v>
      </c>
      <c r="E45" s="202">
        <v>41.850999999999999</v>
      </c>
      <c r="F45" s="202">
        <v>42.03</v>
      </c>
      <c r="G45" s="202">
        <v>41.89</v>
      </c>
      <c r="H45" s="202">
        <v>41.582999999999998</v>
      </c>
      <c r="I45" s="202">
        <v>41.920999999999999</v>
      </c>
      <c r="J45" s="202">
        <v>56.506999999999998</v>
      </c>
      <c r="K45" s="202">
        <v>56.08</v>
      </c>
      <c r="L45" s="202">
        <v>42.706000000000003</v>
      </c>
      <c r="M45" s="202">
        <v>41.728000000000002</v>
      </c>
      <c r="N45" s="202">
        <v>41.713000000000001</v>
      </c>
      <c r="O45" s="202">
        <v>41.673000000000002</v>
      </c>
      <c r="P45" s="204">
        <v>41.612000000000002</v>
      </c>
    </row>
    <row r="46" spans="1:16" ht="15.75" customHeight="1" x14ac:dyDescent="0.3">
      <c r="A46" s="2"/>
      <c r="B46" s="2">
        <v>20</v>
      </c>
      <c r="C46" s="201">
        <v>41.673999999999999</v>
      </c>
      <c r="D46" s="202">
        <v>41.872</v>
      </c>
      <c r="E46" s="202">
        <v>42.066000000000003</v>
      </c>
      <c r="F46" s="202">
        <v>43.012999999999998</v>
      </c>
      <c r="G46" s="202">
        <v>42.033999999999999</v>
      </c>
      <c r="H46" s="202">
        <v>41.718000000000004</v>
      </c>
      <c r="I46" s="202">
        <v>41.654000000000003</v>
      </c>
      <c r="J46" s="202">
        <v>56.412999999999997</v>
      </c>
      <c r="K46" s="202">
        <v>55.457000000000001</v>
      </c>
      <c r="L46" s="202">
        <v>42.68</v>
      </c>
      <c r="M46" s="202">
        <v>41.737000000000002</v>
      </c>
      <c r="N46" s="202">
        <v>41.97</v>
      </c>
      <c r="O46" s="202">
        <v>42.228999999999999</v>
      </c>
      <c r="P46" s="204">
        <v>41.692999999999998</v>
      </c>
    </row>
    <row r="47" spans="1:16" ht="15.75" customHeight="1" x14ac:dyDescent="0.3">
      <c r="A47" s="2"/>
      <c r="B47" s="2">
        <v>21</v>
      </c>
      <c r="C47" s="201">
        <v>41.777000000000001</v>
      </c>
      <c r="D47" s="202">
        <v>41.899000000000001</v>
      </c>
      <c r="E47" s="202">
        <v>41.899000000000001</v>
      </c>
      <c r="F47" s="202">
        <v>42.113</v>
      </c>
      <c r="G47" s="202">
        <v>42.307000000000002</v>
      </c>
      <c r="H47" s="202">
        <v>41.826000000000001</v>
      </c>
      <c r="I47" s="202">
        <v>41.817999999999998</v>
      </c>
      <c r="J47" s="207"/>
      <c r="K47" s="207"/>
      <c r="L47" s="202">
        <v>42.304000000000002</v>
      </c>
      <c r="M47" s="202">
        <v>41.942</v>
      </c>
      <c r="N47" s="202">
        <v>41.899000000000001</v>
      </c>
      <c r="O47" s="202">
        <v>41.966999999999999</v>
      </c>
      <c r="P47" s="204">
        <v>41.573999999999998</v>
      </c>
    </row>
    <row r="48" spans="1:16" ht="15.75" customHeight="1" x14ac:dyDescent="0.3">
      <c r="A48" s="2"/>
      <c r="B48" s="2">
        <v>22</v>
      </c>
      <c r="C48" s="201">
        <v>41.798999999999999</v>
      </c>
      <c r="D48" s="202">
        <v>41.506</v>
      </c>
      <c r="E48" s="202">
        <v>42.024999999999999</v>
      </c>
      <c r="F48" s="202">
        <v>41.948</v>
      </c>
      <c r="G48" s="202">
        <v>41.789000000000001</v>
      </c>
      <c r="H48" s="207"/>
      <c r="I48" s="202">
        <v>41.732999999999997</v>
      </c>
      <c r="J48" s="207"/>
      <c r="K48" s="207"/>
      <c r="L48" s="202">
        <v>42.38</v>
      </c>
      <c r="M48" s="202">
        <v>41.997</v>
      </c>
      <c r="N48" s="202">
        <v>41.737000000000002</v>
      </c>
      <c r="O48" s="202">
        <v>43.042000000000002</v>
      </c>
      <c r="P48" s="204">
        <v>41.656999999999996</v>
      </c>
    </row>
    <row r="49" spans="1:16" ht="15.75" customHeight="1" x14ac:dyDescent="0.3">
      <c r="A49" s="2"/>
      <c r="B49" s="2">
        <v>23</v>
      </c>
      <c r="C49" s="201">
        <v>41.902999999999999</v>
      </c>
      <c r="D49" s="202">
        <v>42.180999999999997</v>
      </c>
      <c r="E49" s="202">
        <v>41.665999999999997</v>
      </c>
      <c r="F49" s="202">
        <v>42.203000000000003</v>
      </c>
      <c r="G49" s="202">
        <v>41.747</v>
      </c>
      <c r="H49" s="207"/>
      <c r="I49" s="202">
        <v>41.811</v>
      </c>
      <c r="J49" s="207"/>
      <c r="K49" s="207"/>
      <c r="L49" s="202">
        <v>42.686999999999998</v>
      </c>
      <c r="M49" s="202">
        <v>41.99</v>
      </c>
      <c r="N49" s="202">
        <v>41.789000000000001</v>
      </c>
      <c r="O49" s="202">
        <v>42.143000000000001</v>
      </c>
      <c r="P49" s="204">
        <v>41.639000000000003</v>
      </c>
    </row>
    <row r="50" spans="1:16" ht="15.75" customHeight="1" x14ac:dyDescent="0.3">
      <c r="A50" s="2"/>
      <c r="B50" s="2">
        <v>24</v>
      </c>
      <c r="C50" s="201">
        <v>41.707999999999998</v>
      </c>
      <c r="D50" s="202">
        <v>41.668999999999997</v>
      </c>
      <c r="E50" s="202">
        <v>41.91</v>
      </c>
      <c r="F50" s="202">
        <v>42.110999999999997</v>
      </c>
      <c r="G50" s="202">
        <v>41.677</v>
      </c>
      <c r="H50" s="207"/>
      <c r="I50" s="202">
        <v>42.031999999999996</v>
      </c>
      <c r="J50" s="207"/>
      <c r="K50" s="207"/>
      <c r="L50" s="202">
        <v>42.234999999999999</v>
      </c>
      <c r="M50" s="202">
        <v>42.103999999999999</v>
      </c>
      <c r="N50" s="202">
        <v>41.664999999999999</v>
      </c>
      <c r="O50" s="202">
        <v>42.088999999999999</v>
      </c>
      <c r="P50" s="204">
        <v>41.777000000000001</v>
      </c>
    </row>
    <row r="51" spans="1:16" ht="15.75" customHeight="1" x14ac:dyDescent="0.3">
      <c r="A51" s="2"/>
      <c r="B51" s="2">
        <v>25</v>
      </c>
      <c r="C51" s="201">
        <v>41.965000000000003</v>
      </c>
      <c r="D51" s="202">
        <v>41.774000000000001</v>
      </c>
      <c r="E51" s="207"/>
      <c r="F51" s="202">
        <v>42.238999999999997</v>
      </c>
      <c r="G51" s="202">
        <v>41.728999999999999</v>
      </c>
      <c r="H51" s="207"/>
      <c r="I51" s="202">
        <v>41.802999999999997</v>
      </c>
      <c r="J51" s="207"/>
      <c r="K51" s="207"/>
      <c r="L51" s="202">
        <v>42.110999999999997</v>
      </c>
      <c r="M51" s="202">
        <v>42.073999999999998</v>
      </c>
      <c r="N51" s="202">
        <v>41.555999999999997</v>
      </c>
      <c r="O51" s="202">
        <v>41.832000000000001</v>
      </c>
      <c r="P51" s="204">
        <v>41.78</v>
      </c>
    </row>
    <row r="52" spans="1:16" ht="15.75" customHeight="1" x14ac:dyDescent="0.3">
      <c r="A52" s="2"/>
      <c r="B52" s="2">
        <v>26</v>
      </c>
      <c r="C52" s="201">
        <v>41.944000000000003</v>
      </c>
      <c r="D52" s="202">
        <v>41.951000000000001</v>
      </c>
      <c r="E52" s="207"/>
      <c r="F52" s="202">
        <v>42.185000000000002</v>
      </c>
      <c r="G52" s="202">
        <v>41.753</v>
      </c>
      <c r="H52" s="207"/>
      <c r="I52" s="202">
        <v>41.81</v>
      </c>
      <c r="J52" s="207"/>
      <c r="K52" s="207"/>
      <c r="L52" s="202">
        <v>42.094999999999999</v>
      </c>
      <c r="M52" s="202">
        <v>41.95</v>
      </c>
      <c r="N52" s="202">
        <v>41.704000000000001</v>
      </c>
      <c r="O52" s="202">
        <v>42.04</v>
      </c>
      <c r="P52" s="204">
        <v>42.055</v>
      </c>
    </row>
    <row r="53" spans="1:16" ht="15.75" customHeight="1" x14ac:dyDescent="0.3">
      <c r="A53" s="2"/>
      <c r="B53" s="2">
        <v>27</v>
      </c>
      <c r="C53" s="201">
        <v>41.755000000000003</v>
      </c>
      <c r="D53" s="202">
        <v>41.679000000000002</v>
      </c>
      <c r="E53" s="207"/>
      <c r="F53" s="202">
        <v>41.89</v>
      </c>
      <c r="G53" s="202">
        <v>41.683999999999997</v>
      </c>
      <c r="H53" s="207"/>
      <c r="I53" s="202">
        <v>41.91</v>
      </c>
      <c r="J53" s="207"/>
      <c r="K53" s="207"/>
      <c r="L53" s="202">
        <v>41.817999999999998</v>
      </c>
      <c r="M53" s="202">
        <v>41.997999999999998</v>
      </c>
      <c r="N53" s="202">
        <v>41.497999999999998</v>
      </c>
      <c r="O53" s="202">
        <v>41.814</v>
      </c>
      <c r="P53" s="204">
        <v>41.86</v>
      </c>
    </row>
    <row r="54" spans="1:16" ht="15.75" customHeight="1" x14ac:dyDescent="0.3">
      <c r="A54" s="2"/>
      <c r="B54" s="2">
        <v>28</v>
      </c>
      <c r="C54" s="201">
        <v>41.878999999999998</v>
      </c>
      <c r="D54" s="202">
        <v>41.718000000000004</v>
      </c>
      <c r="E54" s="207"/>
      <c r="F54" s="202">
        <v>42.021000000000001</v>
      </c>
      <c r="G54" s="202">
        <v>41.645000000000003</v>
      </c>
      <c r="H54" s="207"/>
      <c r="I54" s="202">
        <v>41.819000000000003</v>
      </c>
      <c r="J54" s="207"/>
      <c r="K54" s="207"/>
      <c r="L54" s="202">
        <v>42.348999999999997</v>
      </c>
      <c r="M54" s="202">
        <v>42.037999999999997</v>
      </c>
      <c r="N54" s="202">
        <v>41.942</v>
      </c>
      <c r="O54" s="202">
        <v>42.015999999999998</v>
      </c>
      <c r="P54" s="204">
        <v>41.784999999999997</v>
      </c>
    </row>
    <row r="55" spans="1:16" ht="15.75" customHeight="1" x14ac:dyDescent="0.3">
      <c r="A55" s="2"/>
      <c r="B55" s="2">
        <v>29</v>
      </c>
      <c r="C55" s="201">
        <v>41.954000000000001</v>
      </c>
      <c r="D55" s="202">
        <v>41.762</v>
      </c>
      <c r="E55" s="207"/>
      <c r="F55" s="202">
        <v>42.076000000000001</v>
      </c>
      <c r="G55" s="202">
        <v>41.616999999999997</v>
      </c>
      <c r="H55" s="207"/>
      <c r="I55" s="202">
        <v>42.165999999999997</v>
      </c>
      <c r="J55" s="207"/>
      <c r="K55" s="207"/>
      <c r="L55" s="202">
        <v>42.031999999999996</v>
      </c>
      <c r="M55" s="202">
        <v>41.938000000000002</v>
      </c>
      <c r="N55" s="202">
        <v>41.606999999999999</v>
      </c>
      <c r="O55" s="202">
        <v>42.164999999999999</v>
      </c>
      <c r="P55" s="204">
        <v>41.887</v>
      </c>
    </row>
    <row r="56" spans="1:16" ht="15.75" customHeight="1" x14ac:dyDescent="0.3">
      <c r="A56" s="2"/>
      <c r="B56" s="2">
        <v>30</v>
      </c>
      <c r="C56" s="201">
        <v>41.808</v>
      </c>
      <c r="D56" s="202">
        <v>41.975999999999999</v>
      </c>
      <c r="E56" s="207"/>
      <c r="F56" s="202">
        <v>42.622999999999998</v>
      </c>
      <c r="G56" s="202">
        <v>41.701000000000001</v>
      </c>
      <c r="H56" s="207"/>
      <c r="I56" s="202">
        <v>42.091999999999999</v>
      </c>
      <c r="J56" s="207"/>
      <c r="K56" s="207"/>
      <c r="L56" s="202">
        <v>42.088999999999999</v>
      </c>
      <c r="M56" s="202">
        <v>41.927</v>
      </c>
      <c r="N56" s="202">
        <v>41.619</v>
      </c>
      <c r="O56" s="202">
        <v>42.006999999999998</v>
      </c>
      <c r="P56" s="204">
        <v>41.707000000000001</v>
      </c>
    </row>
    <row r="57" spans="1:16" ht="15.75" customHeight="1" x14ac:dyDescent="0.3">
      <c r="A57" s="2"/>
      <c r="B57" s="2">
        <v>31</v>
      </c>
      <c r="C57" s="201">
        <v>41.835000000000001</v>
      </c>
      <c r="D57" s="202">
        <v>41.8</v>
      </c>
      <c r="E57" s="207"/>
      <c r="F57" s="202">
        <v>41.969000000000001</v>
      </c>
      <c r="G57" s="202">
        <v>41.515000000000001</v>
      </c>
      <c r="H57" s="207"/>
      <c r="I57" s="202">
        <v>42.235999999999997</v>
      </c>
      <c r="J57" s="207"/>
      <c r="K57" s="207"/>
      <c r="L57" s="202">
        <v>43.500999999999998</v>
      </c>
      <c r="M57" s="202">
        <v>41.862000000000002</v>
      </c>
      <c r="N57" s="202">
        <v>41.494999999999997</v>
      </c>
      <c r="O57" s="202">
        <v>42.17</v>
      </c>
      <c r="P57" s="204">
        <v>41.881</v>
      </c>
    </row>
    <row r="58" spans="1:16" ht="15.75" customHeight="1" x14ac:dyDescent="0.3">
      <c r="A58" s="2"/>
      <c r="B58" s="2">
        <v>32</v>
      </c>
      <c r="C58" s="201">
        <v>41.936</v>
      </c>
      <c r="D58" s="202">
        <v>41.758000000000003</v>
      </c>
      <c r="E58" s="207"/>
      <c r="F58" s="202">
        <v>42.100999999999999</v>
      </c>
      <c r="G58" s="202">
        <v>41.631</v>
      </c>
      <c r="H58" s="207"/>
      <c r="I58" s="202">
        <v>42.768000000000001</v>
      </c>
      <c r="J58" s="207"/>
      <c r="K58" s="207"/>
      <c r="L58" s="202">
        <v>42.276000000000003</v>
      </c>
      <c r="M58" s="202">
        <v>42.003999999999998</v>
      </c>
      <c r="N58" s="202">
        <v>41.779000000000003</v>
      </c>
      <c r="O58" s="202">
        <v>41.893999999999998</v>
      </c>
      <c r="P58" s="204">
        <v>41.893999999999998</v>
      </c>
    </row>
    <row r="59" spans="1:16" ht="15.75" customHeight="1" x14ac:dyDescent="0.3">
      <c r="A59" s="2"/>
      <c r="B59" s="2">
        <v>33</v>
      </c>
      <c r="C59" s="201">
        <v>41.823999999999998</v>
      </c>
      <c r="D59" s="202">
        <v>42.601999999999997</v>
      </c>
      <c r="E59" s="207"/>
      <c r="F59" s="202">
        <v>42.145000000000003</v>
      </c>
      <c r="G59" s="202">
        <v>41.655000000000001</v>
      </c>
      <c r="H59" s="207"/>
      <c r="I59" s="202">
        <v>43.728999999999999</v>
      </c>
      <c r="J59" s="207"/>
      <c r="K59" s="207"/>
      <c r="L59" s="202">
        <v>44.415999999999997</v>
      </c>
      <c r="M59" s="202">
        <v>41.866999999999997</v>
      </c>
      <c r="N59" s="202">
        <v>41.637999999999998</v>
      </c>
      <c r="O59" s="202">
        <v>41.851999999999997</v>
      </c>
      <c r="P59" s="204">
        <v>41.774999999999999</v>
      </c>
    </row>
    <row r="60" spans="1:16" ht="15.75" customHeight="1" x14ac:dyDescent="0.3">
      <c r="A60" s="2"/>
      <c r="B60" s="2">
        <v>34</v>
      </c>
      <c r="C60" s="201">
        <v>41.978999999999999</v>
      </c>
      <c r="D60" s="202">
        <v>41.826000000000001</v>
      </c>
      <c r="E60" s="207"/>
      <c r="F60" s="202">
        <v>42.116999999999997</v>
      </c>
      <c r="G60" s="202">
        <v>41.671999999999997</v>
      </c>
      <c r="H60" s="207"/>
      <c r="I60" s="202">
        <v>47.378</v>
      </c>
      <c r="J60" s="207"/>
      <c r="K60" s="207"/>
      <c r="L60" s="202">
        <v>42.220999999999997</v>
      </c>
      <c r="M60" s="202">
        <v>42.164000000000001</v>
      </c>
      <c r="N60" s="202">
        <v>41.734000000000002</v>
      </c>
      <c r="O60" s="202">
        <v>42.161000000000001</v>
      </c>
      <c r="P60" s="204">
        <v>42.235999999999997</v>
      </c>
    </row>
    <row r="61" spans="1:16" ht="15.75" customHeight="1" x14ac:dyDescent="0.3">
      <c r="A61" s="2"/>
      <c r="B61" s="2">
        <v>35</v>
      </c>
      <c r="C61" s="201">
        <v>42.043999999999997</v>
      </c>
      <c r="D61" s="202">
        <v>42.030999999999999</v>
      </c>
      <c r="E61" s="207"/>
      <c r="F61" s="202">
        <v>41.963000000000001</v>
      </c>
      <c r="G61" s="202">
        <v>41.622</v>
      </c>
      <c r="H61" s="207"/>
      <c r="I61" s="207"/>
      <c r="J61" s="207"/>
      <c r="K61" s="207"/>
      <c r="L61" s="202">
        <v>41.722999999999999</v>
      </c>
      <c r="M61" s="202">
        <v>41.777000000000001</v>
      </c>
      <c r="N61" s="202">
        <v>41.853999999999999</v>
      </c>
      <c r="O61" s="202">
        <v>42.11</v>
      </c>
      <c r="P61" s="204">
        <v>41.975000000000001</v>
      </c>
    </row>
    <row r="62" spans="1:16" ht="15.75" customHeight="1" x14ac:dyDescent="0.3">
      <c r="A62" s="2"/>
      <c r="B62" s="2">
        <v>36</v>
      </c>
      <c r="C62" s="201">
        <v>42.037999999999997</v>
      </c>
      <c r="D62" s="202">
        <v>41.926000000000002</v>
      </c>
      <c r="E62" s="207"/>
      <c r="F62" s="202">
        <v>41.942</v>
      </c>
      <c r="G62" s="202">
        <v>41.610999999999997</v>
      </c>
      <c r="H62" s="207"/>
      <c r="I62" s="207"/>
      <c r="J62" s="207"/>
      <c r="K62" s="207"/>
      <c r="L62" s="202">
        <v>41.808999999999997</v>
      </c>
      <c r="M62" s="202">
        <v>42.046999999999997</v>
      </c>
      <c r="N62" s="202">
        <v>41.66</v>
      </c>
      <c r="O62" s="202">
        <v>41.98</v>
      </c>
      <c r="P62" s="204">
        <v>42.76</v>
      </c>
    </row>
    <row r="63" spans="1:16" ht="15.75" customHeight="1" x14ac:dyDescent="0.3">
      <c r="A63" s="2"/>
      <c r="B63" s="2">
        <v>37</v>
      </c>
      <c r="C63" s="208"/>
      <c r="D63" s="202">
        <v>41.890999999999998</v>
      </c>
      <c r="E63" s="207"/>
      <c r="F63" s="202">
        <v>42.322000000000003</v>
      </c>
      <c r="G63" s="202">
        <v>41.677</v>
      </c>
      <c r="H63" s="207"/>
      <c r="I63" s="207"/>
      <c r="J63" s="207"/>
      <c r="K63" s="207"/>
      <c r="L63" s="202">
        <v>41.848999999999997</v>
      </c>
      <c r="M63" s="202">
        <v>41.844000000000001</v>
      </c>
      <c r="N63" s="202">
        <v>41.680999999999997</v>
      </c>
      <c r="O63" s="202">
        <v>41.956000000000003</v>
      </c>
      <c r="P63" s="204">
        <v>41.972000000000001</v>
      </c>
    </row>
    <row r="64" spans="1:16" ht="15.75" customHeight="1" x14ac:dyDescent="0.3">
      <c r="A64" s="2"/>
      <c r="B64" s="2">
        <v>38</v>
      </c>
      <c r="C64" s="208"/>
      <c r="D64" s="202">
        <v>42.000999999999998</v>
      </c>
      <c r="E64" s="207"/>
      <c r="F64" s="202">
        <v>42.244999999999997</v>
      </c>
      <c r="G64" s="202">
        <v>41.718000000000004</v>
      </c>
      <c r="H64" s="207"/>
      <c r="I64" s="207"/>
      <c r="J64" s="207"/>
      <c r="K64" s="207"/>
      <c r="L64" s="202">
        <v>41.972000000000001</v>
      </c>
      <c r="M64" s="202">
        <v>41.996000000000002</v>
      </c>
      <c r="N64" s="202">
        <v>41.533000000000001</v>
      </c>
      <c r="O64" s="202">
        <v>42.064</v>
      </c>
      <c r="P64" s="204">
        <v>41.718000000000004</v>
      </c>
    </row>
    <row r="65" spans="1:16" ht="15.75" customHeight="1" x14ac:dyDescent="0.3">
      <c r="A65" s="2"/>
      <c r="B65" s="2">
        <v>39</v>
      </c>
      <c r="C65" s="208"/>
      <c r="D65" s="202">
        <v>41.667000000000002</v>
      </c>
      <c r="E65" s="207"/>
      <c r="F65" s="202">
        <v>42.34</v>
      </c>
      <c r="G65" s="202">
        <v>42.011000000000003</v>
      </c>
      <c r="H65" s="207"/>
      <c r="I65" s="207"/>
      <c r="J65" s="207"/>
      <c r="K65" s="207"/>
      <c r="L65" s="202">
        <v>42.033999999999999</v>
      </c>
      <c r="M65" s="202">
        <v>42.503</v>
      </c>
      <c r="N65" s="202">
        <v>41.703000000000003</v>
      </c>
      <c r="O65" s="202">
        <v>42.984999999999999</v>
      </c>
      <c r="P65" s="204">
        <v>41.7</v>
      </c>
    </row>
    <row r="66" spans="1:16" ht="15.75" customHeight="1" x14ac:dyDescent="0.3">
      <c r="A66" s="2"/>
      <c r="B66" s="2">
        <v>40</v>
      </c>
      <c r="C66" s="208"/>
      <c r="D66" s="202">
        <v>41.918999999999997</v>
      </c>
      <c r="E66" s="207"/>
      <c r="F66" s="202">
        <v>42.366</v>
      </c>
      <c r="G66" s="202">
        <v>42.070999999999998</v>
      </c>
      <c r="H66" s="207"/>
      <c r="I66" s="207"/>
      <c r="J66" s="207"/>
      <c r="K66" s="207"/>
      <c r="L66" s="202">
        <v>41.95</v>
      </c>
      <c r="M66" s="202">
        <v>41.988999999999997</v>
      </c>
      <c r="N66" s="202">
        <v>41.817</v>
      </c>
      <c r="O66" s="202">
        <v>41.993000000000002</v>
      </c>
      <c r="P66" s="204">
        <v>41.863</v>
      </c>
    </row>
    <row r="67" spans="1:16" ht="15.75" customHeight="1" x14ac:dyDescent="0.3">
      <c r="A67" s="2"/>
      <c r="B67" s="2">
        <v>41</v>
      </c>
      <c r="C67" s="208"/>
      <c r="D67" s="207"/>
      <c r="E67" s="207"/>
      <c r="F67" s="202">
        <v>42.14</v>
      </c>
      <c r="G67" s="202">
        <v>41.859000000000002</v>
      </c>
      <c r="H67" s="207"/>
      <c r="I67" s="207"/>
      <c r="J67" s="207"/>
      <c r="K67" s="207"/>
      <c r="L67" s="202">
        <v>41.91</v>
      </c>
      <c r="M67" s="202">
        <v>42.027999999999999</v>
      </c>
      <c r="N67" s="202">
        <v>41.499000000000002</v>
      </c>
      <c r="O67" s="202">
        <v>42.865000000000002</v>
      </c>
      <c r="P67" s="204">
        <v>41.896000000000001</v>
      </c>
    </row>
    <row r="68" spans="1:16" ht="15.75" customHeight="1" x14ac:dyDescent="0.3">
      <c r="A68" s="2"/>
      <c r="B68" s="2">
        <v>42</v>
      </c>
      <c r="C68" s="208"/>
      <c r="D68" s="207"/>
      <c r="E68" s="207"/>
      <c r="F68" s="207"/>
      <c r="G68" s="202">
        <v>42.292999999999999</v>
      </c>
      <c r="H68" s="207"/>
      <c r="I68" s="207"/>
      <c r="J68" s="207"/>
      <c r="K68" s="207"/>
      <c r="L68" s="202">
        <v>41.750999999999998</v>
      </c>
      <c r="M68" s="207"/>
      <c r="N68" s="202">
        <v>41.598999999999997</v>
      </c>
      <c r="O68" s="202">
        <v>42.898000000000003</v>
      </c>
      <c r="P68" s="204">
        <v>41.68</v>
      </c>
    </row>
    <row r="69" spans="1:16" ht="15.75" customHeight="1" x14ac:dyDescent="0.3">
      <c r="A69" s="2"/>
      <c r="B69" s="2">
        <v>43</v>
      </c>
      <c r="C69" s="208"/>
      <c r="D69" s="207"/>
      <c r="E69" s="207"/>
      <c r="F69" s="207"/>
      <c r="G69" s="202">
        <v>41.829000000000001</v>
      </c>
      <c r="H69" s="207"/>
      <c r="I69" s="207"/>
      <c r="J69" s="207"/>
      <c r="K69" s="207"/>
      <c r="L69" s="202">
        <v>41.688000000000002</v>
      </c>
      <c r="M69" s="207"/>
      <c r="N69" s="202">
        <v>42.186</v>
      </c>
      <c r="O69" s="202">
        <v>43.441000000000003</v>
      </c>
      <c r="P69" s="204">
        <v>41.887</v>
      </c>
    </row>
    <row r="70" spans="1:16" ht="15.75" customHeight="1" x14ac:dyDescent="0.3">
      <c r="A70" s="2"/>
      <c r="B70" s="2">
        <v>44</v>
      </c>
      <c r="C70" s="208"/>
      <c r="D70" s="207"/>
      <c r="E70" s="207"/>
      <c r="F70" s="207"/>
      <c r="G70" s="202">
        <v>41.610999999999997</v>
      </c>
      <c r="H70" s="207"/>
      <c r="I70" s="207"/>
      <c r="J70" s="207"/>
      <c r="K70" s="207"/>
      <c r="L70" s="202">
        <v>41.883000000000003</v>
      </c>
      <c r="M70" s="207"/>
      <c r="N70" s="202">
        <v>41.664999999999999</v>
      </c>
      <c r="O70" s="202">
        <v>42.804000000000002</v>
      </c>
      <c r="P70" s="204">
        <v>41.790999999999997</v>
      </c>
    </row>
    <row r="71" spans="1:16" ht="15.75" customHeight="1" x14ac:dyDescent="0.3">
      <c r="A71" s="2"/>
      <c r="B71" s="2">
        <v>45</v>
      </c>
      <c r="C71" s="208"/>
      <c r="D71" s="207"/>
      <c r="E71" s="207"/>
      <c r="F71" s="207"/>
      <c r="G71" s="202">
        <v>41.720999999999997</v>
      </c>
      <c r="H71" s="207"/>
      <c r="I71" s="207"/>
      <c r="J71" s="207"/>
      <c r="K71" s="207"/>
      <c r="L71" s="202">
        <v>41.802</v>
      </c>
      <c r="M71" s="207"/>
      <c r="N71" s="202">
        <v>41.789000000000001</v>
      </c>
      <c r="O71" s="207"/>
      <c r="P71" s="204">
        <v>41.557000000000002</v>
      </c>
    </row>
    <row r="72" spans="1:16" ht="15.75" customHeight="1" x14ac:dyDescent="0.3">
      <c r="A72" s="2"/>
      <c r="B72" s="2">
        <v>46</v>
      </c>
      <c r="C72" s="208"/>
      <c r="D72" s="207"/>
      <c r="E72" s="207"/>
      <c r="F72" s="207"/>
      <c r="G72" s="202">
        <v>41.606000000000002</v>
      </c>
      <c r="H72" s="207"/>
      <c r="I72" s="207"/>
      <c r="J72" s="207"/>
      <c r="K72" s="207"/>
      <c r="L72" s="202">
        <v>41.837000000000003</v>
      </c>
      <c r="M72" s="207"/>
      <c r="N72" s="202">
        <v>42.662999999999997</v>
      </c>
      <c r="O72" s="207"/>
      <c r="P72" s="204">
        <v>41.795000000000002</v>
      </c>
    </row>
    <row r="73" spans="1:16" ht="15.75" customHeight="1" x14ac:dyDescent="0.3">
      <c r="A73" s="2"/>
      <c r="B73" s="2">
        <v>47</v>
      </c>
      <c r="C73" s="208"/>
      <c r="D73" s="207"/>
      <c r="E73" s="207"/>
      <c r="F73" s="207"/>
      <c r="G73" s="202">
        <v>41.554000000000002</v>
      </c>
      <c r="H73" s="207"/>
      <c r="I73" s="207"/>
      <c r="J73" s="207"/>
      <c r="K73" s="207"/>
      <c r="L73" s="202">
        <v>42.563000000000002</v>
      </c>
      <c r="M73" s="207"/>
      <c r="N73" s="202">
        <v>42.238</v>
      </c>
      <c r="O73" s="207"/>
      <c r="P73" s="204">
        <v>41.845999999999997</v>
      </c>
    </row>
    <row r="74" spans="1:16" ht="15.75" customHeight="1" x14ac:dyDescent="0.3">
      <c r="A74" s="2"/>
      <c r="B74" s="2">
        <v>48</v>
      </c>
      <c r="C74" s="208"/>
      <c r="D74" s="207"/>
      <c r="E74" s="207"/>
      <c r="F74" s="207"/>
      <c r="G74" s="202">
        <v>41.77</v>
      </c>
      <c r="H74" s="207"/>
      <c r="I74" s="207"/>
      <c r="J74" s="207"/>
      <c r="K74" s="207"/>
      <c r="L74" s="202">
        <v>41.91</v>
      </c>
      <c r="M74" s="207"/>
      <c r="N74" s="202">
        <v>41.915999999999997</v>
      </c>
      <c r="O74" s="207"/>
      <c r="P74" s="204">
        <v>41.994</v>
      </c>
    </row>
    <row r="75" spans="1:16" ht="15.75" customHeight="1" x14ac:dyDescent="0.3">
      <c r="A75" s="2"/>
      <c r="B75" s="2">
        <v>49</v>
      </c>
      <c r="C75" s="208"/>
      <c r="D75" s="207"/>
      <c r="E75" s="207"/>
      <c r="F75" s="207"/>
      <c r="G75" s="202">
        <v>41.622</v>
      </c>
      <c r="H75" s="207"/>
      <c r="I75" s="207"/>
      <c r="J75" s="207"/>
      <c r="K75" s="207"/>
      <c r="L75" s="207"/>
      <c r="M75" s="207"/>
      <c r="N75" s="202">
        <v>41.503999999999998</v>
      </c>
      <c r="O75" s="207"/>
      <c r="P75" s="204">
        <v>41.701999999999998</v>
      </c>
    </row>
    <row r="76" spans="1:16" ht="15.75" customHeight="1" x14ac:dyDescent="0.3">
      <c r="A76" s="2"/>
      <c r="B76" s="2">
        <v>50</v>
      </c>
      <c r="C76" s="208"/>
      <c r="D76" s="207"/>
      <c r="E76" s="207"/>
      <c r="F76" s="207"/>
      <c r="G76" s="202">
        <v>41.750999999999998</v>
      </c>
      <c r="H76" s="207"/>
      <c r="I76" s="207"/>
      <c r="J76" s="207"/>
      <c r="K76" s="207"/>
      <c r="L76" s="207"/>
      <c r="M76" s="207"/>
      <c r="N76" s="202">
        <v>41.725999999999999</v>
      </c>
      <c r="O76" s="207"/>
      <c r="P76" s="204">
        <v>41.813000000000002</v>
      </c>
    </row>
    <row r="77" spans="1:16" ht="15.75" customHeight="1" x14ac:dyDescent="0.3">
      <c r="A77" s="2"/>
      <c r="B77" s="2">
        <v>51</v>
      </c>
      <c r="C77" s="208"/>
      <c r="D77" s="207"/>
      <c r="E77" s="207"/>
      <c r="F77" s="207"/>
      <c r="G77" s="202">
        <v>41.692</v>
      </c>
      <c r="H77" s="207"/>
      <c r="I77" s="207"/>
      <c r="J77" s="207"/>
      <c r="K77" s="207"/>
      <c r="L77" s="207"/>
      <c r="M77" s="207"/>
      <c r="N77" s="202">
        <v>41.917999999999999</v>
      </c>
      <c r="O77" s="207"/>
      <c r="P77" s="204">
        <v>41.91</v>
      </c>
    </row>
    <row r="78" spans="1:16" ht="15.75" customHeight="1" x14ac:dyDescent="0.3">
      <c r="A78" s="2"/>
      <c r="B78" s="2">
        <v>52</v>
      </c>
      <c r="C78" s="208"/>
      <c r="D78" s="207"/>
      <c r="E78" s="207"/>
      <c r="F78" s="207"/>
      <c r="G78" s="202">
        <v>41.777000000000001</v>
      </c>
      <c r="H78" s="207"/>
      <c r="I78" s="207"/>
      <c r="J78" s="207"/>
      <c r="K78" s="207"/>
      <c r="L78" s="207"/>
      <c r="M78" s="207"/>
      <c r="N78" s="202">
        <v>41.694000000000003</v>
      </c>
      <c r="O78" s="207"/>
      <c r="P78" s="204">
        <v>42.021000000000001</v>
      </c>
    </row>
    <row r="79" spans="1:16" ht="15.75" customHeight="1" x14ac:dyDescent="0.3">
      <c r="A79" s="2"/>
      <c r="B79" s="2">
        <v>53</v>
      </c>
      <c r="C79" s="208"/>
      <c r="D79" s="207"/>
      <c r="E79" s="207"/>
      <c r="F79" s="207"/>
      <c r="G79" s="202">
        <v>41.664000000000001</v>
      </c>
      <c r="H79" s="207"/>
      <c r="I79" s="207"/>
      <c r="J79" s="207"/>
      <c r="K79" s="207"/>
      <c r="L79" s="207"/>
      <c r="M79" s="207"/>
      <c r="N79" s="202">
        <v>41.862000000000002</v>
      </c>
      <c r="O79" s="207"/>
      <c r="P79" s="209"/>
    </row>
    <row r="80" spans="1:16" ht="15.75" customHeight="1" x14ac:dyDescent="0.3">
      <c r="A80" s="2"/>
      <c r="B80" s="2">
        <v>54</v>
      </c>
      <c r="C80" s="208"/>
      <c r="D80" s="207"/>
      <c r="E80" s="207"/>
      <c r="F80" s="207"/>
      <c r="G80" s="202">
        <v>41.715000000000003</v>
      </c>
      <c r="H80" s="207"/>
      <c r="I80" s="207"/>
      <c r="J80" s="207"/>
      <c r="K80" s="207"/>
      <c r="L80" s="207"/>
      <c r="M80" s="207"/>
      <c r="N80" s="202">
        <v>41.765000000000001</v>
      </c>
      <c r="O80" s="207"/>
      <c r="P80" s="209"/>
    </row>
    <row r="81" spans="1:16" ht="15.75" customHeight="1" x14ac:dyDescent="0.3">
      <c r="A81" s="2"/>
      <c r="B81" s="2">
        <v>55</v>
      </c>
      <c r="C81" s="208"/>
      <c r="D81" s="207"/>
      <c r="E81" s="207"/>
      <c r="F81" s="207"/>
      <c r="G81" s="202">
        <v>41.956000000000003</v>
      </c>
      <c r="H81" s="207"/>
      <c r="I81" s="207"/>
      <c r="J81" s="207"/>
      <c r="K81" s="207"/>
      <c r="L81" s="207"/>
      <c r="M81" s="207"/>
      <c r="N81" s="202">
        <v>41.898000000000003</v>
      </c>
      <c r="O81" s="207"/>
      <c r="P81" s="209"/>
    </row>
    <row r="82" spans="1:16" ht="15.75" customHeight="1" x14ac:dyDescent="0.3">
      <c r="A82" s="2"/>
      <c r="B82" s="2">
        <v>56</v>
      </c>
      <c r="C82" s="208"/>
      <c r="D82" s="207"/>
      <c r="E82" s="207"/>
      <c r="F82" s="207"/>
      <c r="G82" s="202">
        <v>41.587000000000003</v>
      </c>
      <c r="H82" s="207"/>
      <c r="I82" s="207"/>
      <c r="J82" s="207"/>
      <c r="K82" s="207"/>
      <c r="L82" s="207"/>
      <c r="M82" s="207"/>
      <c r="N82" s="202">
        <v>42.45</v>
      </c>
      <c r="O82" s="207"/>
      <c r="P82" s="209"/>
    </row>
    <row r="83" spans="1:16" ht="15.75" customHeight="1" x14ac:dyDescent="0.3">
      <c r="A83" s="2"/>
      <c r="B83" s="2">
        <v>57</v>
      </c>
      <c r="C83" s="210"/>
      <c r="D83" s="207"/>
      <c r="E83" s="207"/>
      <c r="F83" s="207"/>
      <c r="G83" s="202">
        <v>41.722999999999999</v>
      </c>
      <c r="H83" s="207"/>
      <c r="I83" s="207"/>
      <c r="J83" s="207"/>
      <c r="K83" s="207"/>
      <c r="L83" s="207"/>
      <c r="M83" s="207"/>
      <c r="N83" s="202">
        <v>43.884999999999998</v>
      </c>
      <c r="O83" s="207"/>
      <c r="P83" s="209"/>
    </row>
    <row r="84" spans="1:16" ht="15.75" customHeight="1" x14ac:dyDescent="0.3">
      <c r="A84" s="2"/>
      <c r="B84" s="2">
        <v>58</v>
      </c>
      <c r="C84" s="210"/>
      <c r="D84" s="207"/>
      <c r="E84" s="207"/>
      <c r="F84" s="207"/>
      <c r="G84" s="202">
        <v>41.777000000000001</v>
      </c>
      <c r="H84" s="207"/>
      <c r="I84" s="207"/>
      <c r="J84" s="207"/>
      <c r="K84" s="207"/>
      <c r="L84" s="207"/>
      <c r="M84" s="207"/>
      <c r="N84" s="202">
        <v>41.594000000000001</v>
      </c>
      <c r="O84" s="207"/>
      <c r="P84" s="209"/>
    </row>
    <row r="85" spans="1:16" ht="15.75" customHeight="1" x14ac:dyDescent="0.3">
      <c r="A85" s="2"/>
      <c r="B85" s="2">
        <v>59</v>
      </c>
      <c r="C85" s="210"/>
      <c r="D85" s="207"/>
      <c r="E85" s="207"/>
      <c r="F85" s="207"/>
      <c r="G85" s="202">
        <v>41.572000000000003</v>
      </c>
      <c r="H85" s="207"/>
      <c r="I85" s="207"/>
      <c r="J85" s="207"/>
      <c r="K85" s="207"/>
      <c r="L85" s="207"/>
      <c r="M85" s="207"/>
      <c r="N85" s="202">
        <v>41.957999999999998</v>
      </c>
      <c r="O85" s="207"/>
      <c r="P85" s="209"/>
    </row>
    <row r="86" spans="1:16" ht="15.75" customHeight="1" x14ac:dyDescent="0.3">
      <c r="A86" s="2"/>
      <c r="B86" s="2">
        <v>60</v>
      </c>
      <c r="C86" s="210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2">
        <v>42.085999999999999</v>
      </c>
      <c r="O86" s="207"/>
      <c r="P86" s="209"/>
    </row>
    <row r="87" spans="1:16" ht="15.75" customHeight="1" x14ac:dyDescent="0.3">
      <c r="A87" s="2"/>
      <c r="B87" s="2">
        <v>61</v>
      </c>
      <c r="C87" s="210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2">
        <v>41.789000000000001</v>
      </c>
      <c r="O87" s="207"/>
      <c r="P87" s="209"/>
    </row>
    <row r="88" spans="1:16" ht="15.75" customHeight="1" x14ac:dyDescent="0.3">
      <c r="A88" s="2"/>
      <c r="B88" s="2">
        <v>62</v>
      </c>
      <c r="C88" s="210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9"/>
    </row>
    <row r="89" spans="1:16" ht="15.75" customHeight="1" x14ac:dyDescent="0.3">
      <c r="A89" s="2"/>
      <c r="B89" s="2">
        <v>63</v>
      </c>
      <c r="C89" s="210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</row>
    <row r="90" spans="1:16" ht="15.75" customHeight="1" x14ac:dyDescent="0.3">
      <c r="A90" s="2"/>
      <c r="B90" s="2"/>
      <c r="C90" s="210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9"/>
    </row>
    <row r="91" spans="1:16" ht="15.75" customHeight="1" x14ac:dyDescent="0.3">
      <c r="A91" s="2"/>
      <c r="B91" s="2"/>
      <c r="C91" s="211"/>
      <c r="D91" s="212"/>
      <c r="E91" s="212"/>
      <c r="F91" s="212"/>
      <c r="G91" s="212"/>
      <c r="H91" s="212"/>
      <c r="I91" s="212"/>
      <c r="J91" s="212"/>
      <c r="K91" s="212"/>
      <c r="L91" s="212"/>
      <c r="M91" s="213"/>
      <c r="N91" s="213"/>
      <c r="O91" s="213"/>
      <c r="P91" s="214"/>
    </row>
    <row r="92" spans="1:16" ht="15.75" customHeight="1" x14ac:dyDescent="0.3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2"/>
      <c r="N92" s="2"/>
      <c r="O92" s="2"/>
      <c r="P92" s="2"/>
    </row>
    <row r="93" spans="1:16" ht="15.75" customHeight="1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</row>
    <row r="94" spans="1:16" ht="15.75" customHeight="1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</row>
    <row r="95" spans="1:16" ht="15.75" customHeight="1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</row>
    <row r="96" spans="1:16" ht="15.75" customHeight="1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</row>
    <row r="97" spans="1:16" ht="15.75" customHeight="1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</row>
    <row r="98" spans="1:16" ht="15.75" customHeight="1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</row>
    <row r="99" spans="1:16" ht="15.75" customHeight="1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</row>
    <row r="100" spans="1:16" ht="15.75" customHeight="1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</row>
    <row r="101" spans="1:16" ht="15.75" customHeight="1" x14ac:dyDescent="0.3"/>
    <row r="102" spans="1:16" ht="15.75" customHeight="1" x14ac:dyDescent="0.3"/>
    <row r="103" spans="1:16" ht="15.75" customHeight="1" x14ac:dyDescent="0.3"/>
    <row r="104" spans="1:16" ht="15.75" customHeight="1" x14ac:dyDescent="0.3"/>
    <row r="105" spans="1:16" ht="15.75" customHeight="1" x14ac:dyDescent="0.3"/>
    <row r="106" spans="1:16" ht="15.75" customHeight="1" x14ac:dyDescent="0.3"/>
    <row r="107" spans="1:16" ht="15.75" customHeight="1" x14ac:dyDescent="0.3"/>
    <row r="108" spans="1:16" ht="15.75" customHeight="1" x14ac:dyDescent="0.3"/>
    <row r="109" spans="1:16" ht="15.75" customHeight="1" x14ac:dyDescent="0.3"/>
    <row r="110" spans="1:16" ht="15.75" customHeight="1" x14ac:dyDescent="0.3"/>
    <row r="111" spans="1:16" ht="15.75" customHeight="1" x14ac:dyDescent="0.3"/>
    <row r="112" spans="1:1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2">
    <mergeCell ref="F6:H6"/>
    <mergeCell ref="I6:I7"/>
    <mergeCell ref="J6:K6"/>
    <mergeCell ref="L6:M6"/>
    <mergeCell ref="A2:L2"/>
    <mergeCell ref="A4:N4"/>
    <mergeCell ref="A6:A7"/>
    <mergeCell ref="B6:B7"/>
    <mergeCell ref="C6:C7"/>
    <mergeCell ref="D6:D7"/>
    <mergeCell ref="E6:E7"/>
    <mergeCell ref="N6:N7"/>
  </mergeCells>
  <pageMargins left="0.70833333333333304" right="0.51180555555555496" top="0.74791666666666701" bottom="0.74791666666666701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22.6640625" customWidth="1"/>
    <col min="3" max="6" width="9.44140625" customWidth="1"/>
    <col min="7" max="7" width="11.33203125" customWidth="1"/>
    <col min="8" max="8" width="12.88671875" customWidth="1"/>
    <col min="9" max="9" width="13" customWidth="1"/>
    <col min="10" max="10" width="12.6640625" customWidth="1"/>
    <col min="11" max="11" width="12" customWidth="1"/>
    <col min="12" max="12" width="15.88671875" customWidth="1"/>
    <col min="13" max="13" width="11.44140625" customWidth="1"/>
    <col min="14" max="14" width="10.5546875" customWidth="1"/>
    <col min="15" max="16" width="8.88671875" customWidth="1"/>
  </cols>
  <sheetData>
    <row r="1" spans="1:16" ht="14.4" x14ac:dyDescent="0.3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</row>
    <row r="2" spans="1:16" ht="18" x14ac:dyDescent="0.35">
      <c r="A2" s="323" t="s">
        <v>41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"/>
      <c r="N2" s="2"/>
      <c r="O2" s="2"/>
      <c r="P2" s="2"/>
    </row>
    <row r="3" spans="1:16" ht="7.5" customHeight="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</row>
    <row r="4" spans="1:16" ht="18" x14ac:dyDescent="0.35">
      <c r="A4" s="324" t="s">
        <v>26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6"/>
      <c r="O4" s="2"/>
      <c r="P4" s="2"/>
    </row>
    <row r="5" spans="1:16" ht="7.5" customHeight="1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</row>
    <row r="6" spans="1:16" ht="30" customHeight="1" x14ac:dyDescent="0.3">
      <c r="A6" s="327" t="s">
        <v>85</v>
      </c>
      <c r="B6" s="328" t="s">
        <v>44</v>
      </c>
      <c r="C6" s="329" t="s">
        <v>48</v>
      </c>
      <c r="D6" s="331" t="s">
        <v>86</v>
      </c>
      <c r="E6" s="333" t="s">
        <v>87</v>
      </c>
      <c r="F6" s="318" t="s">
        <v>88</v>
      </c>
      <c r="G6" s="267"/>
      <c r="H6" s="267"/>
      <c r="I6" s="319" t="s">
        <v>89</v>
      </c>
      <c r="J6" s="320" t="s">
        <v>90</v>
      </c>
      <c r="K6" s="268"/>
      <c r="L6" s="321" t="s">
        <v>91</v>
      </c>
      <c r="M6" s="322"/>
      <c r="N6" s="279" t="s">
        <v>92</v>
      </c>
      <c r="O6" s="3"/>
      <c r="P6" s="3"/>
    </row>
    <row r="7" spans="1:16" ht="27.75" customHeight="1" x14ac:dyDescent="0.3">
      <c r="A7" s="283"/>
      <c r="B7" s="274"/>
      <c r="C7" s="330"/>
      <c r="D7" s="332"/>
      <c r="E7" s="293"/>
      <c r="F7" s="110" t="s">
        <v>93</v>
      </c>
      <c r="G7" s="111" t="s">
        <v>94</v>
      </c>
      <c r="H7" s="112" t="s">
        <v>95</v>
      </c>
      <c r="I7" s="274"/>
      <c r="J7" s="113" t="s">
        <v>96</v>
      </c>
      <c r="K7" s="114" t="s">
        <v>97</v>
      </c>
      <c r="L7" s="115" t="s">
        <v>98</v>
      </c>
      <c r="M7" s="116" t="s">
        <v>99</v>
      </c>
      <c r="N7" s="334"/>
      <c r="O7" s="3"/>
      <c r="P7" s="3"/>
    </row>
    <row r="8" spans="1:16" ht="30" customHeight="1" x14ac:dyDescent="0.3">
      <c r="A8" s="117">
        <v>1</v>
      </c>
      <c r="B8" s="118" t="s">
        <v>77</v>
      </c>
      <c r="C8" s="119">
        <v>4</v>
      </c>
      <c r="D8" s="120">
        <f>COUNTA(C28:C92)</f>
        <v>21</v>
      </c>
      <c r="E8" s="215">
        <f>COUNTA(C28:C92)</f>
        <v>21</v>
      </c>
      <c r="F8" s="122">
        <f>MIN(C28:C91)</f>
        <v>41.756</v>
      </c>
      <c r="G8" s="123">
        <f>AVERAGE(C28:C94)</f>
        <v>42.226571428571432</v>
      </c>
      <c r="H8" s="124">
        <f t="shared" ref="H8:H21" si="0">G8-F8</f>
        <v>0.47057142857143219</v>
      </c>
      <c r="I8" s="125">
        <v>1.0856481481481481E-2</v>
      </c>
      <c r="J8" s="126">
        <f t="shared" ref="J8:K8" si="1">I8</f>
        <v>1.0856481481481481E-2</v>
      </c>
      <c r="K8" s="127">
        <f t="shared" si="1"/>
        <v>1.0856481481481481E-2</v>
      </c>
      <c r="L8" s="128">
        <v>142.221</v>
      </c>
      <c r="M8" s="129">
        <v>92.242999999999995</v>
      </c>
      <c r="N8" s="130" t="s">
        <v>121</v>
      </c>
      <c r="O8" s="131" t="s">
        <v>99</v>
      </c>
      <c r="P8" s="4"/>
    </row>
    <row r="9" spans="1:16" ht="30" customHeight="1" x14ac:dyDescent="0.3">
      <c r="A9" s="132">
        <v>2</v>
      </c>
      <c r="B9" s="133" t="s">
        <v>78</v>
      </c>
      <c r="C9" s="134">
        <v>44</v>
      </c>
      <c r="D9" s="135">
        <f>COUNTA(D28:D92)+D8+1</f>
        <v>77</v>
      </c>
      <c r="E9" s="218">
        <f>COUNTA(D28:D92)+1</f>
        <v>56</v>
      </c>
      <c r="F9" s="137">
        <f>MIN(D28:D91)</f>
        <v>41.645000000000003</v>
      </c>
      <c r="G9" s="138">
        <f>AVERAGE(D28:D93)</f>
        <v>42.07229090909091</v>
      </c>
      <c r="H9" s="139">
        <f t="shared" si="0"/>
        <v>0.42729090909090672</v>
      </c>
      <c r="I9" s="140">
        <v>3.9270833333333331E-2</v>
      </c>
      <c r="J9" s="141">
        <f t="shared" ref="J9:J21" si="2">I9-I8</f>
        <v>2.841435185185185E-2</v>
      </c>
      <c r="K9" s="142">
        <f t="shared" ref="K9:K10" si="3">J9</f>
        <v>2.841435185185185E-2</v>
      </c>
      <c r="L9" s="143">
        <v>139.21100000000001</v>
      </c>
      <c r="M9" s="144">
        <v>91.084999999999994</v>
      </c>
      <c r="N9" s="245" t="s">
        <v>106</v>
      </c>
      <c r="O9" s="131" t="s">
        <v>122</v>
      </c>
      <c r="P9" s="4"/>
    </row>
    <row r="10" spans="1:16" ht="30" customHeight="1" x14ac:dyDescent="0.3">
      <c r="A10" s="132">
        <v>3</v>
      </c>
      <c r="B10" s="147" t="s">
        <v>76</v>
      </c>
      <c r="C10" s="148">
        <v>13</v>
      </c>
      <c r="D10" s="135">
        <f>COUNTA(E28:E92)+D9+1</f>
        <v>109</v>
      </c>
      <c r="E10" s="218">
        <f>COUNTA(E28:E92)+1</f>
        <v>32</v>
      </c>
      <c r="F10" s="137">
        <f>MIN(E28:E93)</f>
        <v>42.103000000000002</v>
      </c>
      <c r="G10" s="138">
        <f>AVERAGE(E28:E94)</f>
        <v>42.462129032258055</v>
      </c>
      <c r="H10" s="139">
        <f t="shared" si="0"/>
        <v>0.35912903225805337</v>
      </c>
      <c r="I10" s="140">
        <v>5.6122685185185185E-2</v>
      </c>
      <c r="J10" s="141">
        <f t="shared" si="2"/>
        <v>1.6851851851851854E-2</v>
      </c>
      <c r="K10" s="142">
        <f t="shared" si="3"/>
        <v>1.6851851851851854E-2</v>
      </c>
      <c r="L10" s="143">
        <v>136.56700000000001</v>
      </c>
      <c r="M10" s="246">
        <v>87.79</v>
      </c>
      <c r="N10" s="145"/>
      <c r="O10" s="146"/>
      <c r="P10" s="4"/>
    </row>
    <row r="11" spans="1:16" ht="30" customHeight="1" x14ac:dyDescent="0.3">
      <c r="A11" s="132">
        <v>4</v>
      </c>
      <c r="B11" s="147" t="s">
        <v>77</v>
      </c>
      <c r="C11" s="134">
        <v>11</v>
      </c>
      <c r="D11" s="135">
        <f>COUNTA(F28:F92)+D10+1</f>
        <v>162</v>
      </c>
      <c r="E11" s="218">
        <f>COUNTA(F28:F92)+1</f>
        <v>53</v>
      </c>
      <c r="F11" s="149">
        <f>MIN(F28:F93)</f>
        <v>41.621000000000002</v>
      </c>
      <c r="G11" s="138">
        <f>AVERAGE(F33:F93,F28:F31)</f>
        <v>42.125901960784319</v>
      </c>
      <c r="H11" s="139">
        <f t="shared" si="0"/>
        <v>0.50490196078431637</v>
      </c>
      <c r="I11" s="140">
        <v>8.3333333333333329E-2</v>
      </c>
      <c r="J11" s="141">
        <f t="shared" si="2"/>
        <v>2.7210648148148144E-2</v>
      </c>
      <c r="K11" s="142">
        <f t="shared" ref="K11:K12" si="4">J11+K8</f>
        <v>3.8067129629629624E-2</v>
      </c>
      <c r="L11" s="143">
        <v>140.249</v>
      </c>
      <c r="M11" s="144">
        <v>91.350999999999999</v>
      </c>
      <c r="N11" s="145"/>
      <c r="O11" s="146"/>
      <c r="P11" s="4"/>
    </row>
    <row r="12" spans="1:16" ht="30" customHeight="1" x14ac:dyDescent="0.3">
      <c r="A12" s="132">
        <v>5</v>
      </c>
      <c r="B12" s="147" t="s">
        <v>78</v>
      </c>
      <c r="C12" s="134">
        <v>2</v>
      </c>
      <c r="D12" s="135">
        <f>COUNTA(G28:G92)+D11+1</f>
        <v>223</v>
      </c>
      <c r="E12" s="218">
        <f>COUNTA(G28:G92)+1</f>
        <v>61</v>
      </c>
      <c r="F12" s="219">
        <f>MIN(G28:G93)</f>
        <v>41.689</v>
      </c>
      <c r="G12" s="151">
        <f>AVERAGE(G28:G893)</f>
        <v>42.020983333333334</v>
      </c>
      <c r="H12" s="139">
        <f t="shared" si="0"/>
        <v>0.33198333333333352</v>
      </c>
      <c r="I12" s="140">
        <v>0.11410879629629629</v>
      </c>
      <c r="J12" s="141">
        <f t="shared" si="2"/>
        <v>3.0775462962962963E-2</v>
      </c>
      <c r="K12" s="142">
        <f t="shared" si="4"/>
        <v>5.9189814814814813E-2</v>
      </c>
      <c r="L12" s="143">
        <v>137.15</v>
      </c>
      <c r="M12" s="152">
        <v>90.603999999999999</v>
      </c>
      <c r="N12" s="145"/>
      <c r="O12" s="146"/>
      <c r="P12" s="4"/>
    </row>
    <row r="13" spans="1:16" ht="30" customHeight="1" x14ac:dyDescent="0.3">
      <c r="A13" s="132">
        <v>6</v>
      </c>
      <c r="B13" s="147" t="s">
        <v>77</v>
      </c>
      <c r="C13" s="134">
        <v>1</v>
      </c>
      <c r="D13" s="135">
        <f>COUNTA(H28:H92)+D12+1</f>
        <v>243</v>
      </c>
      <c r="E13" s="218">
        <f>COUNTA(H28:H92)+1</f>
        <v>20</v>
      </c>
      <c r="F13" s="153">
        <f>MIN(H28:H93)</f>
        <v>41.860999999999997</v>
      </c>
      <c r="G13" s="138">
        <f>AVERAGE(H28:H93)</f>
        <v>42.255052631578955</v>
      </c>
      <c r="H13" s="139">
        <f t="shared" si="0"/>
        <v>0.39405263157895831</v>
      </c>
      <c r="I13" s="140">
        <v>0.12498842592592592</v>
      </c>
      <c r="J13" s="141">
        <f t="shared" si="2"/>
        <v>1.0879629629629628E-2</v>
      </c>
      <c r="K13" s="142">
        <f>J13+K11</f>
        <v>4.8946759259259252E-2</v>
      </c>
      <c r="L13" s="143">
        <v>137.012</v>
      </c>
      <c r="M13" s="152">
        <v>90.635999999999996</v>
      </c>
      <c r="N13" s="145"/>
      <c r="O13" s="146"/>
      <c r="P13" s="4"/>
    </row>
    <row r="14" spans="1:16" ht="30" customHeight="1" x14ac:dyDescent="0.3">
      <c r="A14" s="132">
        <v>7</v>
      </c>
      <c r="B14" s="147" t="s">
        <v>76</v>
      </c>
      <c r="C14" s="134">
        <v>69</v>
      </c>
      <c r="D14" s="135">
        <f>COUNTA(I28:I92)+D13+1</f>
        <v>266</v>
      </c>
      <c r="E14" s="218">
        <f>COUNTA(I28:I92)+1</f>
        <v>23</v>
      </c>
      <c r="F14" s="149">
        <f>MIN(I28:I93)</f>
        <v>42.338000000000001</v>
      </c>
      <c r="G14" s="138">
        <f>AVERAGE(I28:I93)</f>
        <v>46.801863636363642</v>
      </c>
      <c r="H14" s="139">
        <f t="shared" si="0"/>
        <v>4.4638636363636408</v>
      </c>
      <c r="I14" s="140">
        <v>0.13866898148148149</v>
      </c>
      <c r="J14" s="141">
        <f t="shared" si="2"/>
        <v>1.3680555555555571E-2</v>
      </c>
      <c r="K14" s="142">
        <f>J14+K10</f>
        <v>3.0532407407407425E-2</v>
      </c>
      <c r="L14" s="143">
        <v>152.952</v>
      </c>
      <c r="M14" s="144">
        <v>91.117999999999995</v>
      </c>
      <c r="N14" s="145"/>
      <c r="O14" s="146"/>
      <c r="P14" s="4"/>
    </row>
    <row r="15" spans="1:16" ht="30" customHeight="1" x14ac:dyDescent="0.3">
      <c r="A15" s="154">
        <v>8</v>
      </c>
      <c r="B15" s="147" t="s">
        <v>76</v>
      </c>
      <c r="C15" s="134">
        <v>33</v>
      </c>
      <c r="D15" s="135">
        <f>COUNTA(J28:J93)+D14+1</f>
        <v>308</v>
      </c>
      <c r="E15" s="220">
        <f>COUNTA(J28:J93)+1</f>
        <v>42</v>
      </c>
      <c r="F15" s="219">
        <f>MIN(J28:J93)</f>
        <v>51.701999999999998</v>
      </c>
      <c r="G15" s="151">
        <f>AVERAGE(J28:J93)</f>
        <v>55.825731707317061</v>
      </c>
      <c r="H15" s="139">
        <f t="shared" si="0"/>
        <v>4.123731707317063</v>
      </c>
      <c r="I15" s="156">
        <v>0.16686342592592593</v>
      </c>
      <c r="J15" s="157">
        <f t="shared" si="2"/>
        <v>2.8194444444444439E-2</v>
      </c>
      <c r="K15" s="142">
        <f t="shared" ref="K15:K16" si="5">J15+K14</f>
        <v>5.8726851851851863E-2</v>
      </c>
      <c r="L15" s="158">
        <v>146.52600000000001</v>
      </c>
      <c r="M15" s="162">
        <v>90.557000000000002</v>
      </c>
      <c r="N15" s="160"/>
      <c r="O15" s="146"/>
      <c r="P15" s="4"/>
    </row>
    <row r="16" spans="1:16" ht="30" customHeight="1" x14ac:dyDescent="0.3">
      <c r="A16" s="154">
        <v>9</v>
      </c>
      <c r="B16" s="147" t="s">
        <v>76</v>
      </c>
      <c r="C16" s="134">
        <v>18</v>
      </c>
      <c r="D16" s="135">
        <f>COUNTA(K28:K92)+D15+1</f>
        <v>354</v>
      </c>
      <c r="E16" s="220">
        <f>COUNTA(K28:K92)+1</f>
        <v>46</v>
      </c>
      <c r="F16" s="221">
        <f>MIN(K28:K93)</f>
        <v>41.936999999999998</v>
      </c>
      <c r="G16" s="138">
        <f>AVERAGE(K28:K93)</f>
        <v>43.792422222222214</v>
      </c>
      <c r="H16" s="139">
        <f t="shared" si="0"/>
        <v>1.8554222222222165</v>
      </c>
      <c r="I16" s="156">
        <v>0.19126157407407407</v>
      </c>
      <c r="J16" s="157">
        <f t="shared" si="2"/>
        <v>2.4398148148148141E-2</v>
      </c>
      <c r="K16" s="142">
        <f t="shared" si="5"/>
        <v>8.3125000000000004E-2</v>
      </c>
      <c r="L16" s="158">
        <v>137.369</v>
      </c>
      <c r="M16" s="162">
        <v>90.463999999999999</v>
      </c>
      <c r="N16" s="160"/>
      <c r="O16" s="146"/>
      <c r="P16" s="4"/>
    </row>
    <row r="17" spans="1:16" ht="30" customHeight="1" x14ac:dyDescent="0.3">
      <c r="A17" s="154">
        <v>10</v>
      </c>
      <c r="B17" s="133" t="s">
        <v>78</v>
      </c>
      <c r="C17" s="134">
        <v>7</v>
      </c>
      <c r="D17" s="135">
        <f>COUNTA(L28:L92)+D16+1</f>
        <v>389</v>
      </c>
      <c r="E17" s="220">
        <f>COUNTA(L28:L92)+1</f>
        <v>35</v>
      </c>
      <c r="F17" s="164">
        <f>MIN(L28:L93)</f>
        <v>41.493000000000002</v>
      </c>
      <c r="G17" s="151">
        <f>AVERAGE(L28:L93)</f>
        <v>41.901352941176476</v>
      </c>
      <c r="H17" s="139">
        <f t="shared" si="0"/>
        <v>0.40835294117647436</v>
      </c>
      <c r="I17" s="156">
        <v>0.20934027777777778</v>
      </c>
      <c r="J17" s="157">
        <f t="shared" si="2"/>
        <v>1.8078703703703708E-2</v>
      </c>
      <c r="K17" s="142">
        <f t="shared" ref="K17:K18" si="6">J17+K12</f>
        <v>7.7268518518518514E-2</v>
      </c>
      <c r="L17" s="158">
        <v>137.196</v>
      </c>
      <c r="M17" s="162">
        <v>90.284000000000006</v>
      </c>
      <c r="N17" s="160"/>
      <c r="O17" s="146"/>
      <c r="P17" s="4"/>
    </row>
    <row r="18" spans="1:16" ht="30" customHeight="1" x14ac:dyDescent="0.3">
      <c r="A18" s="154">
        <v>11</v>
      </c>
      <c r="B18" s="133" t="s">
        <v>77</v>
      </c>
      <c r="C18" s="134">
        <v>18</v>
      </c>
      <c r="D18" s="135">
        <f>COUNTA(M28:M92)+D17+1</f>
        <v>439</v>
      </c>
      <c r="E18" s="220">
        <f>COUNTA(M28:M92)+1</f>
        <v>50</v>
      </c>
      <c r="F18" s="221">
        <f>MIN(M28:M93)</f>
        <v>41.68</v>
      </c>
      <c r="G18" s="138">
        <f>AVERAGE(M28:M93)</f>
        <v>42.176163265306116</v>
      </c>
      <c r="H18" s="139">
        <f t="shared" si="0"/>
        <v>0.49616326530611587</v>
      </c>
      <c r="I18" s="156">
        <v>0.23488425925925926</v>
      </c>
      <c r="J18" s="157">
        <f t="shared" si="2"/>
        <v>2.5543981481481487E-2</v>
      </c>
      <c r="K18" s="142">
        <f t="shared" si="6"/>
        <v>7.4490740740740746E-2</v>
      </c>
      <c r="L18" s="158">
        <v>141.95599999999999</v>
      </c>
      <c r="M18" s="161">
        <v>91.522000000000006</v>
      </c>
      <c r="N18" s="160"/>
      <c r="O18" s="146"/>
      <c r="P18" s="4"/>
    </row>
    <row r="19" spans="1:16" ht="30" customHeight="1" x14ac:dyDescent="0.3">
      <c r="A19" s="154">
        <v>12</v>
      </c>
      <c r="B19" s="133" t="s">
        <v>76</v>
      </c>
      <c r="C19" s="134">
        <v>9</v>
      </c>
      <c r="D19" s="135">
        <f>COUNTA(N28:N92)+D18+1</f>
        <v>466</v>
      </c>
      <c r="E19" s="220">
        <f>COUNTA(N28:N92)+1</f>
        <v>27</v>
      </c>
      <c r="F19" s="150">
        <f>MIN(N28:N93)</f>
        <v>41.609000000000002</v>
      </c>
      <c r="G19" s="151">
        <f>AVERAGE(N28:N93)</f>
        <v>42.225846153846156</v>
      </c>
      <c r="H19" s="139">
        <f t="shared" si="0"/>
        <v>0.61684615384615427</v>
      </c>
      <c r="I19" s="156">
        <v>0.24918981481481481</v>
      </c>
      <c r="J19" s="157">
        <f t="shared" si="2"/>
        <v>1.4305555555555544E-2</v>
      </c>
      <c r="K19" s="247">
        <f t="shared" ref="K19:K21" si="7">J19+K16</f>
        <v>9.7430555555555548E-2</v>
      </c>
      <c r="L19" s="158">
        <v>137.286</v>
      </c>
      <c r="M19" s="162">
        <v>90.460999999999999</v>
      </c>
      <c r="N19" s="160"/>
      <c r="O19" s="146"/>
      <c r="P19" s="4"/>
    </row>
    <row r="20" spans="1:16" ht="30" customHeight="1" x14ac:dyDescent="0.3">
      <c r="A20" s="154">
        <v>13</v>
      </c>
      <c r="B20" s="133" t="s">
        <v>78</v>
      </c>
      <c r="C20" s="163">
        <v>2</v>
      </c>
      <c r="D20" s="135">
        <f>COUNTA(O28:O92)+D19+1</f>
        <v>498</v>
      </c>
      <c r="E20" s="220">
        <f>COUNTA(O28:O92)+1</f>
        <v>32</v>
      </c>
      <c r="F20" s="221">
        <f>MIN(O28:O93)</f>
        <v>41.564</v>
      </c>
      <c r="G20" s="138">
        <f>AVERAGE(O44:O93,O28:O42)</f>
        <v>42.3797</v>
      </c>
      <c r="H20" s="139">
        <f t="shared" si="0"/>
        <v>0.81569999999999965</v>
      </c>
      <c r="I20" s="156">
        <v>0.26603009259259258</v>
      </c>
      <c r="J20" s="157">
        <f t="shared" si="2"/>
        <v>1.6840277777777773E-2</v>
      </c>
      <c r="K20" s="165">
        <f t="shared" si="7"/>
        <v>9.4108796296296288E-2</v>
      </c>
      <c r="L20" s="158">
        <v>137.04300000000001</v>
      </c>
      <c r="M20" s="162">
        <v>90.135999999999996</v>
      </c>
      <c r="N20" s="160"/>
      <c r="O20" s="146"/>
      <c r="P20" s="4"/>
    </row>
    <row r="21" spans="1:16" ht="30" customHeight="1" x14ac:dyDescent="0.3">
      <c r="A21" s="166" t="s">
        <v>101</v>
      </c>
      <c r="B21" s="167" t="s">
        <v>77</v>
      </c>
      <c r="C21" s="168">
        <v>7</v>
      </c>
      <c r="D21" s="169">
        <f>COUNTA(P28:P92)+D20+1</f>
        <v>551</v>
      </c>
      <c r="E21" s="223">
        <f>COUNTA(P28:P92)+1</f>
        <v>53</v>
      </c>
      <c r="F21" s="150">
        <f>MIN(P28:P93)</f>
        <v>41.514000000000003</v>
      </c>
      <c r="G21" s="224">
        <f>AVERAGE(P28:P93)</f>
        <v>41.937749999999987</v>
      </c>
      <c r="H21" s="173">
        <f t="shared" si="0"/>
        <v>0.42374999999998408</v>
      </c>
      <c r="I21" s="174" t="str">
        <f>'Загальні результати'!H6</f>
        <v>7:00:37</v>
      </c>
      <c r="J21" s="175">
        <f t="shared" si="2"/>
        <v>2.6064814814814818E-2</v>
      </c>
      <c r="K21" s="176">
        <f t="shared" si="7"/>
        <v>0.10055555555555556</v>
      </c>
      <c r="L21" s="177"/>
      <c r="M21" s="178"/>
      <c r="N21" s="179"/>
      <c r="O21" s="146"/>
      <c r="P21" s="4"/>
    </row>
    <row r="22" spans="1:16" ht="30" customHeight="1" x14ac:dyDescent="0.3">
      <c r="A22" s="180"/>
      <c r="B22" s="181"/>
      <c r="C22" s="180"/>
      <c r="D22" s="180"/>
      <c r="E22" s="180"/>
      <c r="F22" s="153">
        <f>AVERAGE(F8,F11,F13,F18,F21)</f>
        <v>41.686400000000006</v>
      </c>
      <c r="G22" s="182">
        <f>AVERAGE(C28:C92,F33:F92,F28:F31,H28:H92,M28:M92,P28:P92)</f>
        <v>42.111562500000012</v>
      </c>
      <c r="H22" s="183">
        <f>AVERAGE(H8,H11,H13,H18,H21)</f>
        <v>0.45788785724816139</v>
      </c>
      <c r="I22" s="184" t="s">
        <v>123</v>
      </c>
      <c r="J22" s="180"/>
      <c r="K22" s="185" t="s">
        <v>103</v>
      </c>
      <c r="L22" s="186">
        <f>AVERAGE(L8:L20)</f>
        <v>140.21061538461538</v>
      </c>
      <c r="M22" s="187">
        <f>AVERAGE(M10+10,M8:M9,M11:M20)-90</f>
        <v>1.4039230769230784</v>
      </c>
      <c r="N22" s="181" t="s">
        <v>104</v>
      </c>
      <c r="O22" s="4"/>
      <c r="P22" s="4"/>
    </row>
    <row r="23" spans="1:16" ht="27.75" customHeight="1" x14ac:dyDescent="0.3">
      <c r="A23" s="188"/>
      <c r="B23" s="189"/>
      <c r="C23" s="188"/>
      <c r="D23" s="190"/>
      <c r="E23" s="190"/>
      <c r="F23" s="221">
        <f>AVERAGE(F9,F12,F17,F20)</f>
        <v>41.597749999999998</v>
      </c>
      <c r="G23" s="248">
        <f>AVERAGE(D28:D93,G28:G93,L28:L93,O44:O93,O28:O42)</f>
        <v>42.074145251396629</v>
      </c>
      <c r="H23" s="249">
        <f>AVERAGE(H9,H12,H17,H20)</f>
        <v>0.49583179590017856</v>
      </c>
      <c r="I23" s="250" t="s">
        <v>124</v>
      </c>
      <c r="J23" s="190"/>
      <c r="K23" s="190"/>
      <c r="L23" s="193"/>
      <c r="M23" s="193"/>
      <c r="N23" s="2"/>
      <c r="O23" s="2"/>
      <c r="P23" s="2"/>
    </row>
    <row r="24" spans="1:16" ht="27.75" customHeight="1" x14ac:dyDescent="0.3">
      <c r="A24" s="188"/>
      <c r="B24" s="189"/>
      <c r="C24" s="188"/>
      <c r="D24" s="190"/>
      <c r="E24" s="190"/>
      <c r="F24" s="191">
        <f>AVERAGE(F10,F14,F15,F16,F19)</f>
        <v>43.937799999999996</v>
      </c>
      <c r="G24" s="172">
        <f>AVERAGE(E28:E92,I28:K92,N28:N92)</f>
        <v>46.686987878787889</v>
      </c>
      <c r="H24" s="173">
        <f>AVERAGE(H10,H14,H15,H16,H19)</f>
        <v>2.2837985504014258</v>
      </c>
      <c r="I24" s="192" t="s">
        <v>125</v>
      </c>
      <c r="J24" s="190" t="s">
        <v>66</v>
      </c>
      <c r="K24" s="190"/>
      <c r="L24" s="193"/>
      <c r="M24" s="193"/>
      <c r="N24" s="2"/>
      <c r="O24" s="2"/>
      <c r="P24" s="2"/>
    </row>
    <row r="25" spans="1:16" ht="30" customHeight="1" x14ac:dyDescent="0.3">
      <c r="A25" s="188"/>
      <c r="B25" s="189"/>
      <c r="C25" s="188"/>
      <c r="D25" s="190"/>
      <c r="E25" s="190"/>
      <c r="F25" s="194">
        <f>AVERAGE(F8:F21)</f>
        <v>42.465142857142858</v>
      </c>
      <c r="G25" s="195">
        <f>AVERAGE(C44:P100,C33:P42,C43:N43,P43,C28:P31,G32:P32,C32:E32)</f>
        <v>43.507546641791052</v>
      </c>
      <c r="H25" s="196">
        <f>AVERAGE(H8:H21)</f>
        <v>1.1208399444177606</v>
      </c>
      <c r="I25" s="190"/>
      <c r="J25" s="190"/>
      <c r="K25" s="190"/>
      <c r="L25" s="188"/>
      <c r="M25" s="188"/>
      <c r="N25" s="2"/>
      <c r="O25" s="2"/>
      <c r="P25" s="2"/>
    </row>
    <row r="26" spans="1:16" ht="15.75" customHeight="1" x14ac:dyDescent="0.3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2"/>
      <c r="N26" s="2"/>
      <c r="O26" s="2"/>
      <c r="P26" s="2"/>
    </row>
    <row r="27" spans="1:16" ht="15.75" customHeight="1" x14ac:dyDescent="0.3">
      <c r="A27" s="2"/>
      <c r="B27" s="2"/>
      <c r="C27" s="197" t="str">
        <f>B8</f>
        <v>Онащук Максим</v>
      </c>
      <c r="D27" s="197" t="str">
        <f>B9</f>
        <v>Хлопонін Андрій</v>
      </c>
      <c r="E27" s="197" t="str">
        <f>B10</f>
        <v>Закалюк Євгеній</v>
      </c>
      <c r="F27" s="197" t="str">
        <f>B11</f>
        <v>Онащук Максим</v>
      </c>
      <c r="G27" s="197" t="str">
        <f>B12</f>
        <v>Хлопонін Андрій</v>
      </c>
      <c r="H27" s="197" t="str">
        <f>B13</f>
        <v>Онащук Максим</v>
      </c>
      <c r="I27" s="197" t="str">
        <f>B14</f>
        <v>Закалюк Євгеній</v>
      </c>
      <c r="J27" s="197" t="str">
        <f>B15</f>
        <v>Закалюк Євгеній</v>
      </c>
      <c r="K27" s="197" t="str">
        <f>B16</f>
        <v>Закалюк Євгеній</v>
      </c>
      <c r="L27" s="197" t="str">
        <f>B17</f>
        <v>Хлопонін Андрій</v>
      </c>
      <c r="M27" s="197" t="str">
        <f>B18</f>
        <v>Онащук Максим</v>
      </c>
      <c r="N27" s="197" t="str">
        <f>B19</f>
        <v>Закалюк Євгеній</v>
      </c>
      <c r="O27" s="197" t="str">
        <f>B20</f>
        <v>Хлопонін Андрій</v>
      </c>
      <c r="P27" s="197" t="str">
        <f>B21</f>
        <v>Онащук Максим</v>
      </c>
    </row>
    <row r="28" spans="1:16" ht="15.75" customHeight="1" x14ac:dyDescent="0.3">
      <c r="A28" s="2"/>
      <c r="B28" s="2">
        <v>1</v>
      </c>
      <c r="C28" s="198">
        <v>43.555</v>
      </c>
      <c r="D28" s="199">
        <v>43.845999999999997</v>
      </c>
      <c r="E28" s="199">
        <v>44.085999999999999</v>
      </c>
      <c r="F28" s="199">
        <v>42.911999999999999</v>
      </c>
      <c r="G28" s="199">
        <v>42.920999999999999</v>
      </c>
      <c r="H28" s="199">
        <v>43.404000000000003</v>
      </c>
      <c r="I28" s="199">
        <v>43.651000000000003</v>
      </c>
      <c r="J28" s="199">
        <v>57.125999999999998</v>
      </c>
      <c r="K28" s="199">
        <v>49.99</v>
      </c>
      <c r="L28" s="199">
        <v>42.817999999999998</v>
      </c>
      <c r="M28" s="199">
        <v>43.536999999999999</v>
      </c>
      <c r="N28" s="199">
        <v>43.201000000000001</v>
      </c>
      <c r="O28" s="199">
        <v>42.423999999999999</v>
      </c>
      <c r="P28" s="200">
        <v>44.848999999999997</v>
      </c>
    </row>
    <row r="29" spans="1:16" ht="15.75" customHeight="1" x14ac:dyDescent="0.3">
      <c r="A29" s="2"/>
      <c r="B29" s="2">
        <v>2</v>
      </c>
      <c r="C29" s="201">
        <v>42.6</v>
      </c>
      <c r="D29" s="202">
        <v>42.66</v>
      </c>
      <c r="E29" s="202">
        <v>42.435000000000002</v>
      </c>
      <c r="F29" s="202">
        <v>42.453000000000003</v>
      </c>
      <c r="G29" s="202">
        <v>44.073</v>
      </c>
      <c r="H29" s="202">
        <v>42.435000000000002</v>
      </c>
      <c r="I29" s="202">
        <v>42.932000000000002</v>
      </c>
      <c r="J29" s="202">
        <v>56.988</v>
      </c>
      <c r="K29" s="202">
        <v>48.655000000000001</v>
      </c>
      <c r="L29" s="202">
        <v>41.960999999999999</v>
      </c>
      <c r="M29" s="203">
        <v>42.628</v>
      </c>
      <c r="N29" s="203">
        <v>41.905999999999999</v>
      </c>
      <c r="O29" s="202">
        <v>41.844000000000001</v>
      </c>
      <c r="P29" s="204">
        <v>41.88</v>
      </c>
    </row>
    <row r="30" spans="1:16" ht="15.75" customHeight="1" x14ac:dyDescent="0.3">
      <c r="A30" s="2"/>
      <c r="B30" s="2">
        <v>3</v>
      </c>
      <c r="C30" s="201">
        <v>42.192</v>
      </c>
      <c r="D30" s="202">
        <v>42.07</v>
      </c>
      <c r="E30" s="202">
        <v>42.557000000000002</v>
      </c>
      <c r="F30" s="202">
        <v>42.262</v>
      </c>
      <c r="G30" s="202">
        <v>42.295999999999999</v>
      </c>
      <c r="H30" s="202">
        <v>42.497999999999998</v>
      </c>
      <c r="I30" s="202">
        <v>42.744</v>
      </c>
      <c r="J30" s="202">
        <v>56.576000000000001</v>
      </c>
      <c r="K30" s="202">
        <v>47.353999999999999</v>
      </c>
      <c r="L30" s="202">
        <v>41.692</v>
      </c>
      <c r="M30" s="203">
        <v>42.369</v>
      </c>
      <c r="N30" s="203">
        <v>42.337000000000003</v>
      </c>
      <c r="O30" s="202">
        <v>41.981999999999999</v>
      </c>
      <c r="P30" s="204">
        <v>42.011000000000003</v>
      </c>
    </row>
    <row r="31" spans="1:16" ht="15.75" customHeight="1" x14ac:dyDescent="0.3">
      <c r="A31" s="2"/>
      <c r="B31" s="2">
        <v>4</v>
      </c>
      <c r="C31" s="201">
        <v>42.180999999999997</v>
      </c>
      <c r="D31" s="202">
        <v>42.32</v>
      </c>
      <c r="E31" s="202">
        <v>42.35</v>
      </c>
      <c r="F31" s="202">
        <v>42.469000000000001</v>
      </c>
      <c r="G31" s="202">
        <v>42.204000000000001</v>
      </c>
      <c r="H31" s="202">
        <v>41.932000000000002</v>
      </c>
      <c r="I31" s="202">
        <v>42.533999999999999</v>
      </c>
      <c r="J31" s="202">
        <v>56.600999999999999</v>
      </c>
      <c r="K31" s="202">
        <v>47.81</v>
      </c>
      <c r="L31" s="202">
        <v>41.493000000000002</v>
      </c>
      <c r="M31" s="203">
        <v>42.03</v>
      </c>
      <c r="N31" s="203">
        <v>42.009</v>
      </c>
      <c r="O31" s="202">
        <v>42.073999999999998</v>
      </c>
      <c r="P31" s="204">
        <v>41.838999999999999</v>
      </c>
    </row>
    <row r="32" spans="1:16" ht="15.75" customHeight="1" x14ac:dyDescent="0.3">
      <c r="A32" s="2"/>
      <c r="B32" s="2">
        <v>5</v>
      </c>
      <c r="C32" s="201">
        <v>42.173000000000002</v>
      </c>
      <c r="D32" s="202">
        <v>42.207000000000001</v>
      </c>
      <c r="E32" s="202">
        <v>42.468000000000004</v>
      </c>
      <c r="F32" s="205">
        <v>65.596999999999994</v>
      </c>
      <c r="G32" s="202">
        <v>42.078000000000003</v>
      </c>
      <c r="H32" s="202">
        <v>42.305999999999997</v>
      </c>
      <c r="I32" s="202">
        <v>42.424999999999997</v>
      </c>
      <c r="J32" s="202">
        <v>55.802</v>
      </c>
      <c r="K32" s="202">
        <v>46.023000000000003</v>
      </c>
      <c r="L32" s="202">
        <v>42.19</v>
      </c>
      <c r="M32" s="202">
        <v>43.491999999999997</v>
      </c>
      <c r="N32" s="202">
        <v>42.097000000000001</v>
      </c>
      <c r="O32" s="202">
        <v>41.564</v>
      </c>
      <c r="P32" s="204">
        <v>42.043999999999997</v>
      </c>
    </row>
    <row r="33" spans="1:16" ht="15.75" customHeight="1" x14ac:dyDescent="0.3">
      <c r="A33" s="2"/>
      <c r="B33" s="2">
        <v>6</v>
      </c>
      <c r="C33" s="201">
        <v>42.37</v>
      </c>
      <c r="D33" s="202">
        <v>42.694000000000003</v>
      </c>
      <c r="E33" s="202">
        <v>42.429000000000002</v>
      </c>
      <c r="F33" s="202">
        <v>42.341000000000001</v>
      </c>
      <c r="G33" s="202">
        <v>41.832999999999998</v>
      </c>
      <c r="H33" s="202">
        <v>42.512</v>
      </c>
      <c r="I33" s="202">
        <v>42.616999999999997</v>
      </c>
      <c r="J33" s="202">
        <v>55.874000000000002</v>
      </c>
      <c r="K33" s="202">
        <v>46.470999999999997</v>
      </c>
      <c r="L33" s="202">
        <v>41.798000000000002</v>
      </c>
      <c r="M33" s="202">
        <v>42.067</v>
      </c>
      <c r="N33" s="202">
        <v>42.167000000000002</v>
      </c>
      <c r="O33" s="202">
        <v>41.695999999999998</v>
      </c>
      <c r="P33" s="206">
        <v>41.8</v>
      </c>
    </row>
    <row r="34" spans="1:16" ht="15.75" customHeight="1" x14ac:dyDescent="0.3">
      <c r="A34" s="2"/>
      <c r="B34" s="2">
        <v>7</v>
      </c>
      <c r="C34" s="201">
        <v>43.957000000000001</v>
      </c>
      <c r="D34" s="202">
        <v>42.008000000000003</v>
      </c>
      <c r="E34" s="202">
        <v>42.258000000000003</v>
      </c>
      <c r="F34" s="202">
        <v>42.326999999999998</v>
      </c>
      <c r="G34" s="202">
        <v>42.152000000000001</v>
      </c>
      <c r="H34" s="202">
        <v>41.860999999999997</v>
      </c>
      <c r="I34" s="202">
        <v>42.472000000000001</v>
      </c>
      <c r="J34" s="202">
        <v>55.981000000000002</v>
      </c>
      <c r="K34" s="202">
        <v>44.841000000000001</v>
      </c>
      <c r="L34" s="202">
        <v>41.682000000000002</v>
      </c>
      <c r="M34" s="202">
        <v>42.048000000000002</v>
      </c>
      <c r="N34" s="202">
        <v>42.912999999999997</v>
      </c>
      <c r="O34" s="202">
        <v>43.439</v>
      </c>
      <c r="P34" s="204">
        <v>42.05</v>
      </c>
    </row>
    <row r="35" spans="1:16" ht="15.75" customHeight="1" x14ac:dyDescent="0.3">
      <c r="A35" s="2"/>
      <c r="B35" s="2">
        <v>8</v>
      </c>
      <c r="C35" s="201">
        <v>42.195999999999998</v>
      </c>
      <c r="D35" s="202">
        <v>41.884999999999998</v>
      </c>
      <c r="E35" s="202">
        <v>42.46</v>
      </c>
      <c r="F35" s="202">
        <v>42.52</v>
      </c>
      <c r="G35" s="202">
        <v>42.673000000000002</v>
      </c>
      <c r="H35" s="202">
        <v>41.98</v>
      </c>
      <c r="I35" s="202">
        <v>42.706000000000003</v>
      </c>
      <c r="J35" s="202">
        <v>55.652999999999999</v>
      </c>
      <c r="K35" s="202">
        <v>44.497</v>
      </c>
      <c r="L35" s="202">
        <v>41.744</v>
      </c>
      <c r="M35" s="202">
        <v>42.597000000000001</v>
      </c>
      <c r="N35" s="202">
        <v>42.570999999999998</v>
      </c>
      <c r="O35" s="202">
        <v>42.012</v>
      </c>
      <c r="P35" s="204">
        <v>42.055999999999997</v>
      </c>
    </row>
    <row r="36" spans="1:16" ht="15.75" customHeight="1" x14ac:dyDescent="0.3">
      <c r="A36" s="2"/>
      <c r="B36" s="2">
        <v>9</v>
      </c>
      <c r="C36" s="201">
        <v>42.076000000000001</v>
      </c>
      <c r="D36" s="202">
        <v>42.274000000000001</v>
      </c>
      <c r="E36" s="202">
        <v>42.125999999999998</v>
      </c>
      <c r="F36" s="202">
        <v>41.999000000000002</v>
      </c>
      <c r="G36" s="202">
        <v>41.801000000000002</v>
      </c>
      <c r="H36" s="202">
        <v>42.401000000000003</v>
      </c>
      <c r="I36" s="202">
        <v>42.35</v>
      </c>
      <c r="J36" s="202">
        <v>55.796999999999997</v>
      </c>
      <c r="K36" s="202">
        <v>44.18</v>
      </c>
      <c r="L36" s="202">
        <v>41.496000000000002</v>
      </c>
      <c r="M36" s="202">
        <v>41.982999999999997</v>
      </c>
      <c r="N36" s="202">
        <v>43.262999999999998</v>
      </c>
      <c r="O36" s="202">
        <v>41.75</v>
      </c>
      <c r="P36" s="204">
        <v>42.128</v>
      </c>
    </row>
    <row r="37" spans="1:16" ht="15.75" customHeight="1" x14ac:dyDescent="0.3">
      <c r="A37" s="2"/>
      <c r="B37" s="2">
        <v>10</v>
      </c>
      <c r="C37" s="201">
        <v>42.128999999999998</v>
      </c>
      <c r="D37" s="202">
        <v>42.106999999999999</v>
      </c>
      <c r="E37" s="202">
        <v>42.252000000000002</v>
      </c>
      <c r="F37" s="202">
        <v>41.893000000000001</v>
      </c>
      <c r="G37" s="202">
        <v>41.847999999999999</v>
      </c>
      <c r="H37" s="202">
        <v>42.057000000000002</v>
      </c>
      <c r="I37" s="202">
        <v>42.338000000000001</v>
      </c>
      <c r="J37" s="202">
        <v>55.94</v>
      </c>
      <c r="K37" s="202">
        <v>43.52</v>
      </c>
      <c r="L37" s="202">
        <v>41.768999999999998</v>
      </c>
      <c r="M37" s="202">
        <v>42.091000000000001</v>
      </c>
      <c r="N37" s="202">
        <v>42.243000000000002</v>
      </c>
      <c r="O37" s="202">
        <v>47.622</v>
      </c>
      <c r="P37" s="204">
        <v>41.807000000000002</v>
      </c>
    </row>
    <row r="38" spans="1:16" ht="15.75" customHeight="1" x14ac:dyDescent="0.3">
      <c r="A38" s="2"/>
      <c r="B38" s="2">
        <v>11</v>
      </c>
      <c r="C38" s="201">
        <v>42.094000000000001</v>
      </c>
      <c r="D38" s="202">
        <v>42.031999999999996</v>
      </c>
      <c r="E38" s="202">
        <v>42.216000000000001</v>
      </c>
      <c r="F38" s="202">
        <v>41.716999999999999</v>
      </c>
      <c r="G38" s="202">
        <v>41.844000000000001</v>
      </c>
      <c r="H38" s="202">
        <v>41.917999999999999</v>
      </c>
      <c r="I38" s="202">
        <v>42.636000000000003</v>
      </c>
      <c r="J38" s="202">
        <v>56.298999999999999</v>
      </c>
      <c r="K38" s="202">
        <v>43.435000000000002</v>
      </c>
      <c r="L38" s="202">
        <v>42.003</v>
      </c>
      <c r="M38" s="202">
        <v>41.86</v>
      </c>
      <c r="N38" s="202">
        <v>42.31</v>
      </c>
      <c r="O38" s="202">
        <v>42.173000000000002</v>
      </c>
      <c r="P38" s="204">
        <v>41.548999999999999</v>
      </c>
    </row>
    <row r="39" spans="1:16" ht="15.75" customHeight="1" x14ac:dyDescent="0.3">
      <c r="A39" s="2"/>
      <c r="B39" s="2">
        <v>12</v>
      </c>
      <c r="C39" s="201">
        <v>41.970999999999997</v>
      </c>
      <c r="D39" s="202">
        <v>41.97</v>
      </c>
      <c r="E39" s="202">
        <v>42.261000000000003</v>
      </c>
      <c r="F39" s="202">
        <v>42.171999999999997</v>
      </c>
      <c r="G39" s="202">
        <v>41.896999999999998</v>
      </c>
      <c r="H39" s="202">
        <v>41.893000000000001</v>
      </c>
      <c r="I39" s="202">
        <v>42.69</v>
      </c>
      <c r="J39" s="202">
        <v>55.811999999999998</v>
      </c>
      <c r="K39" s="202">
        <v>44.902000000000001</v>
      </c>
      <c r="L39" s="202">
        <v>41.718000000000004</v>
      </c>
      <c r="M39" s="202">
        <v>42.183999999999997</v>
      </c>
      <c r="N39" s="202">
        <v>42.865000000000002</v>
      </c>
      <c r="O39" s="202">
        <v>41.930999999999997</v>
      </c>
      <c r="P39" s="204">
        <v>41.780999999999999</v>
      </c>
    </row>
    <row r="40" spans="1:16" ht="15.75" customHeight="1" x14ac:dyDescent="0.3">
      <c r="A40" s="2"/>
      <c r="B40" s="2">
        <v>13</v>
      </c>
      <c r="C40" s="201">
        <v>41.779000000000003</v>
      </c>
      <c r="D40" s="202">
        <v>42.253999999999998</v>
      </c>
      <c r="E40" s="202">
        <v>42.250999999999998</v>
      </c>
      <c r="F40" s="202">
        <v>41.896999999999998</v>
      </c>
      <c r="G40" s="202">
        <v>41.908000000000001</v>
      </c>
      <c r="H40" s="202">
        <v>41.945</v>
      </c>
      <c r="I40" s="202">
        <v>42.823999999999998</v>
      </c>
      <c r="J40" s="202">
        <v>55.680999999999997</v>
      </c>
      <c r="K40" s="202">
        <v>43.475000000000001</v>
      </c>
      <c r="L40" s="202">
        <v>41.878999999999998</v>
      </c>
      <c r="M40" s="202">
        <v>41.905999999999999</v>
      </c>
      <c r="N40" s="202">
        <v>42.225000000000001</v>
      </c>
      <c r="O40" s="202">
        <v>41.805999999999997</v>
      </c>
      <c r="P40" s="204">
        <v>41.851999999999997</v>
      </c>
    </row>
    <row r="41" spans="1:16" ht="15.75" customHeight="1" x14ac:dyDescent="0.3">
      <c r="A41" s="2"/>
      <c r="B41" s="2">
        <v>14</v>
      </c>
      <c r="C41" s="201">
        <v>41.78</v>
      </c>
      <c r="D41" s="202">
        <v>42.091000000000001</v>
      </c>
      <c r="E41" s="202">
        <v>42.165999999999997</v>
      </c>
      <c r="F41" s="202">
        <v>41.899000000000001</v>
      </c>
      <c r="G41" s="202">
        <v>41.927</v>
      </c>
      <c r="H41" s="202">
        <v>41.890999999999998</v>
      </c>
      <c r="I41" s="202">
        <v>43.984999999999999</v>
      </c>
      <c r="J41" s="202">
        <v>55.899000000000001</v>
      </c>
      <c r="K41" s="202">
        <v>43.34</v>
      </c>
      <c r="L41" s="202">
        <v>42.829000000000001</v>
      </c>
      <c r="M41" s="202">
        <v>42.232999999999997</v>
      </c>
      <c r="N41" s="202">
        <v>42.704999999999998</v>
      </c>
      <c r="O41" s="202">
        <v>42.616</v>
      </c>
      <c r="P41" s="204">
        <v>41.991999999999997</v>
      </c>
    </row>
    <row r="42" spans="1:16" ht="15.75" customHeight="1" x14ac:dyDescent="0.3">
      <c r="A42" s="2"/>
      <c r="B42" s="2">
        <v>15</v>
      </c>
      <c r="C42" s="201">
        <v>41.954999999999998</v>
      </c>
      <c r="D42" s="202">
        <v>42.093000000000004</v>
      </c>
      <c r="E42" s="202">
        <v>42.155999999999999</v>
      </c>
      <c r="F42" s="202">
        <v>41.976999999999997</v>
      </c>
      <c r="G42" s="202">
        <v>42.02</v>
      </c>
      <c r="H42" s="202">
        <v>41.954999999999998</v>
      </c>
      <c r="I42" s="202">
        <v>44.792999999999999</v>
      </c>
      <c r="J42" s="202">
        <v>56.188000000000002</v>
      </c>
      <c r="K42" s="202">
        <v>43.158000000000001</v>
      </c>
      <c r="L42" s="202">
        <v>41.829000000000001</v>
      </c>
      <c r="M42" s="202">
        <v>43.133000000000003</v>
      </c>
      <c r="N42" s="202">
        <v>41.981999999999999</v>
      </c>
      <c r="O42" s="202">
        <v>43.188000000000002</v>
      </c>
      <c r="P42" s="204">
        <v>41.69</v>
      </c>
    </row>
    <row r="43" spans="1:16" ht="15.75" customHeight="1" x14ac:dyDescent="0.3">
      <c r="A43" s="2"/>
      <c r="B43" s="2">
        <v>16</v>
      </c>
      <c r="C43" s="201">
        <v>42.003999999999998</v>
      </c>
      <c r="D43" s="202">
        <v>42.405999999999999</v>
      </c>
      <c r="E43" s="202">
        <v>42.313000000000002</v>
      </c>
      <c r="F43" s="202">
        <v>42.021000000000001</v>
      </c>
      <c r="G43" s="202">
        <v>41.893000000000001</v>
      </c>
      <c r="H43" s="202">
        <v>42.1</v>
      </c>
      <c r="I43" s="202">
        <v>49.625</v>
      </c>
      <c r="J43" s="202">
        <v>55.767000000000003</v>
      </c>
      <c r="K43" s="202">
        <v>45.667999999999999</v>
      </c>
      <c r="L43" s="202">
        <v>41.881999999999998</v>
      </c>
      <c r="M43" s="202">
        <v>42.561999999999998</v>
      </c>
      <c r="N43" s="202">
        <v>42.167999999999999</v>
      </c>
      <c r="O43" s="237">
        <v>46.103000000000002</v>
      </c>
      <c r="P43" s="204">
        <v>41.978999999999999</v>
      </c>
    </row>
    <row r="44" spans="1:16" ht="15.75" customHeight="1" x14ac:dyDescent="0.3">
      <c r="A44" s="2"/>
      <c r="B44" s="2">
        <v>17</v>
      </c>
      <c r="C44" s="201">
        <v>42.015000000000001</v>
      </c>
      <c r="D44" s="202">
        <v>42.473999999999997</v>
      </c>
      <c r="E44" s="202">
        <v>42.384</v>
      </c>
      <c r="F44" s="202">
        <v>42.628999999999998</v>
      </c>
      <c r="G44" s="202">
        <v>42.198</v>
      </c>
      <c r="H44" s="202">
        <v>42.686999999999998</v>
      </c>
      <c r="I44" s="202">
        <v>52.962000000000003</v>
      </c>
      <c r="J44" s="202">
        <v>56.02</v>
      </c>
      <c r="K44" s="202">
        <v>42.981999999999999</v>
      </c>
      <c r="L44" s="202">
        <v>41.694000000000003</v>
      </c>
      <c r="M44" s="202">
        <v>42.418999999999997</v>
      </c>
      <c r="N44" s="202">
        <v>42.182000000000002</v>
      </c>
      <c r="O44" s="202">
        <v>41.865000000000002</v>
      </c>
      <c r="P44" s="204">
        <v>41.792000000000002</v>
      </c>
    </row>
    <row r="45" spans="1:16" ht="15.75" customHeight="1" x14ac:dyDescent="0.3">
      <c r="A45" s="2"/>
      <c r="B45" s="2">
        <v>18</v>
      </c>
      <c r="C45" s="201">
        <v>41.968000000000004</v>
      </c>
      <c r="D45" s="202">
        <v>42.134</v>
      </c>
      <c r="E45" s="202">
        <v>42.412999999999997</v>
      </c>
      <c r="F45" s="202">
        <v>42.305999999999997</v>
      </c>
      <c r="G45" s="202">
        <v>42.171999999999997</v>
      </c>
      <c r="H45" s="202">
        <v>42.994999999999997</v>
      </c>
      <c r="I45" s="202">
        <v>55.433999999999997</v>
      </c>
      <c r="J45" s="202">
        <v>55.64</v>
      </c>
      <c r="K45" s="202">
        <v>44.354999999999997</v>
      </c>
      <c r="L45" s="202">
        <v>41.991999999999997</v>
      </c>
      <c r="M45" s="202">
        <v>43.320999999999998</v>
      </c>
      <c r="N45" s="202">
        <v>41.847999999999999</v>
      </c>
      <c r="O45" s="202">
        <v>42.274999999999999</v>
      </c>
      <c r="P45" s="204">
        <v>41.515999999999998</v>
      </c>
    </row>
    <row r="46" spans="1:16" ht="15.75" customHeight="1" x14ac:dyDescent="0.3">
      <c r="A46" s="2"/>
      <c r="B46" s="2">
        <v>19</v>
      </c>
      <c r="C46" s="201">
        <v>41.927999999999997</v>
      </c>
      <c r="D46" s="202">
        <v>41.965000000000003</v>
      </c>
      <c r="E46" s="202">
        <v>42.398000000000003</v>
      </c>
      <c r="F46" s="202">
        <v>42.213999999999999</v>
      </c>
      <c r="G46" s="202">
        <v>41.927</v>
      </c>
      <c r="H46" s="202">
        <v>42.076000000000001</v>
      </c>
      <c r="I46" s="202">
        <v>56.720999999999997</v>
      </c>
      <c r="J46" s="202">
        <v>56.57</v>
      </c>
      <c r="K46" s="202">
        <v>42.756999999999998</v>
      </c>
      <c r="L46" s="202">
        <v>41.661999999999999</v>
      </c>
      <c r="M46" s="202">
        <v>42.197000000000003</v>
      </c>
      <c r="N46" s="202">
        <v>41.609000000000002</v>
      </c>
      <c r="O46" s="202">
        <v>41.857999999999997</v>
      </c>
      <c r="P46" s="204">
        <v>42.591999999999999</v>
      </c>
    </row>
    <row r="47" spans="1:16" ht="15.75" customHeight="1" x14ac:dyDescent="0.3">
      <c r="A47" s="2"/>
      <c r="B47" s="2">
        <v>20</v>
      </c>
      <c r="C47" s="201">
        <v>41.756</v>
      </c>
      <c r="D47" s="202">
        <v>42.112000000000002</v>
      </c>
      <c r="E47" s="202">
        <v>42.36</v>
      </c>
      <c r="F47" s="202">
        <v>41.825000000000003</v>
      </c>
      <c r="G47" s="202">
        <v>41.965000000000003</v>
      </c>
      <c r="H47" s="207"/>
      <c r="I47" s="202">
        <v>57.003</v>
      </c>
      <c r="J47" s="202">
        <v>55.579000000000001</v>
      </c>
      <c r="K47" s="202">
        <v>42.530999999999999</v>
      </c>
      <c r="L47" s="202">
        <v>42.869</v>
      </c>
      <c r="M47" s="202">
        <v>42.061</v>
      </c>
      <c r="N47" s="202">
        <v>42.000999999999998</v>
      </c>
      <c r="O47" s="202">
        <v>42.378</v>
      </c>
      <c r="P47" s="204">
        <v>41.854999999999997</v>
      </c>
    </row>
    <row r="48" spans="1:16" ht="15.75" customHeight="1" x14ac:dyDescent="0.3">
      <c r="A48" s="2"/>
      <c r="B48" s="2">
        <v>21</v>
      </c>
      <c r="C48" s="201">
        <v>42.079000000000001</v>
      </c>
      <c r="D48" s="202">
        <v>41.872</v>
      </c>
      <c r="E48" s="202">
        <v>42.320999999999998</v>
      </c>
      <c r="F48" s="202">
        <v>42.094999999999999</v>
      </c>
      <c r="G48" s="202">
        <v>42.39</v>
      </c>
      <c r="H48" s="207"/>
      <c r="I48" s="202">
        <v>56.84</v>
      </c>
      <c r="J48" s="202">
        <v>57.685000000000002</v>
      </c>
      <c r="K48" s="202">
        <v>42.298999999999999</v>
      </c>
      <c r="L48" s="202">
        <v>41.767000000000003</v>
      </c>
      <c r="M48" s="202">
        <v>42.036000000000001</v>
      </c>
      <c r="N48" s="202">
        <v>41.899000000000001</v>
      </c>
      <c r="O48" s="202">
        <v>41.960999999999999</v>
      </c>
      <c r="P48" s="204">
        <v>41.603999999999999</v>
      </c>
    </row>
    <row r="49" spans="1:16" ht="15.75" customHeight="1" x14ac:dyDescent="0.3">
      <c r="A49" s="2"/>
      <c r="B49" s="2">
        <v>22</v>
      </c>
      <c r="C49" s="208"/>
      <c r="D49" s="202">
        <v>41.923000000000002</v>
      </c>
      <c r="E49" s="202">
        <v>42.103000000000002</v>
      </c>
      <c r="F49" s="202">
        <v>42.191000000000003</v>
      </c>
      <c r="G49" s="202">
        <v>42.167999999999999</v>
      </c>
      <c r="H49" s="207"/>
      <c r="I49" s="202">
        <v>57.359000000000002</v>
      </c>
      <c r="J49" s="202">
        <v>55.805</v>
      </c>
      <c r="K49" s="202">
        <v>42.991999999999997</v>
      </c>
      <c r="L49" s="202">
        <v>41.88</v>
      </c>
      <c r="M49" s="202">
        <v>41.850999999999999</v>
      </c>
      <c r="N49" s="202">
        <v>41.972000000000001</v>
      </c>
      <c r="O49" s="202">
        <v>41.838000000000001</v>
      </c>
      <c r="P49" s="204">
        <v>41.817</v>
      </c>
    </row>
    <row r="50" spans="1:16" ht="15.75" customHeight="1" x14ac:dyDescent="0.3">
      <c r="A50" s="2"/>
      <c r="B50" s="2">
        <v>23</v>
      </c>
      <c r="C50" s="208"/>
      <c r="D50" s="202">
        <v>41.85</v>
      </c>
      <c r="E50" s="202">
        <v>42.271999999999998</v>
      </c>
      <c r="F50" s="202">
        <v>41.9</v>
      </c>
      <c r="G50" s="202">
        <v>43.042999999999999</v>
      </c>
      <c r="H50" s="207"/>
      <c r="I50" s="207"/>
      <c r="J50" s="202">
        <v>55.804000000000002</v>
      </c>
      <c r="K50" s="202">
        <v>42.313000000000002</v>
      </c>
      <c r="L50" s="202">
        <v>41.808999999999997</v>
      </c>
      <c r="M50" s="202">
        <v>42.18</v>
      </c>
      <c r="N50" s="202">
        <v>41.692</v>
      </c>
      <c r="O50" s="202">
        <v>41.795000000000002</v>
      </c>
      <c r="P50" s="204">
        <v>41.622</v>
      </c>
    </row>
    <row r="51" spans="1:16" ht="15.75" customHeight="1" x14ac:dyDescent="0.3">
      <c r="A51" s="2"/>
      <c r="B51" s="2">
        <v>24</v>
      </c>
      <c r="C51" s="208"/>
      <c r="D51" s="202">
        <v>41.875</v>
      </c>
      <c r="E51" s="202">
        <v>42.244</v>
      </c>
      <c r="F51" s="202">
        <v>42.661000000000001</v>
      </c>
      <c r="G51" s="202">
        <v>42.066000000000003</v>
      </c>
      <c r="H51" s="207"/>
      <c r="I51" s="207"/>
      <c r="J51" s="202">
        <v>55.716999999999999</v>
      </c>
      <c r="K51" s="202">
        <v>42.341000000000001</v>
      </c>
      <c r="L51" s="202">
        <v>41.921999999999997</v>
      </c>
      <c r="M51" s="202">
        <v>41.68</v>
      </c>
      <c r="N51" s="202">
        <v>41.972000000000001</v>
      </c>
      <c r="O51" s="202">
        <v>41.716999999999999</v>
      </c>
      <c r="P51" s="204">
        <v>41.85</v>
      </c>
    </row>
    <row r="52" spans="1:16" ht="15.75" customHeight="1" x14ac:dyDescent="0.3">
      <c r="A52" s="2"/>
      <c r="B52" s="2">
        <v>25</v>
      </c>
      <c r="C52" s="208"/>
      <c r="D52" s="202">
        <v>41.866999999999997</v>
      </c>
      <c r="E52" s="202">
        <v>42.247999999999998</v>
      </c>
      <c r="F52" s="202">
        <v>42.22</v>
      </c>
      <c r="G52" s="202">
        <v>42.09</v>
      </c>
      <c r="H52" s="207"/>
      <c r="I52" s="207"/>
      <c r="J52" s="202">
        <v>56.570999999999998</v>
      </c>
      <c r="K52" s="202">
        <v>42.34</v>
      </c>
      <c r="L52" s="202">
        <v>41.741999999999997</v>
      </c>
      <c r="M52" s="202">
        <v>42.610999999999997</v>
      </c>
      <c r="N52" s="202">
        <v>41.901000000000003</v>
      </c>
      <c r="O52" s="202">
        <v>41.792999999999999</v>
      </c>
      <c r="P52" s="204">
        <v>41.686</v>
      </c>
    </row>
    <row r="53" spans="1:16" ht="15.75" customHeight="1" x14ac:dyDescent="0.3">
      <c r="A53" s="2"/>
      <c r="B53" s="2">
        <v>26</v>
      </c>
      <c r="C53" s="208"/>
      <c r="D53" s="202">
        <v>41.94</v>
      </c>
      <c r="E53" s="202">
        <v>42.173999999999999</v>
      </c>
      <c r="F53" s="202">
        <v>41.777000000000001</v>
      </c>
      <c r="G53" s="202">
        <v>41.762</v>
      </c>
      <c r="H53" s="207"/>
      <c r="I53" s="207"/>
      <c r="J53" s="202">
        <v>55.996000000000002</v>
      </c>
      <c r="K53" s="202">
        <v>45.887999999999998</v>
      </c>
      <c r="L53" s="202">
        <v>41.872</v>
      </c>
      <c r="M53" s="202">
        <v>41.927999999999997</v>
      </c>
      <c r="N53" s="202">
        <v>41.834000000000003</v>
      </c>
      <c r="O53" s="202">
        <v>42.061</v>
      </c>
      <c r="P53" s="204">
        <v>41.807000000000002</v>
      </c>
    </row>
    <row r="54" spans="1:16" ht="15.75" customHeight="1" x14ac:dyDescent="0.3">
      <c r="A54" s="2"/>
      <c r="B54" s="2">
        <v>27</v>
      </c>
      <c r="C54" s="208"/>
      <c r="D54" s="202">
        <v>42.122999999999998</v>
      </c>
      <c r="E54" s="202">
        <v>42.6</v>
      </c>
      <c r="F54" s="202">
        <v>41.621000000000002</v>
      </c>
      <c r="G54" s="202">
        <v>42.033000000000001</v>
      </c>
      <c r="H54" s="207"/>
      <c r="I54" s="207"/>
      <c r="J54" s="202">
        <v>55.963999999999999</v>
      </c>
      <c r="K54" s="202">
        <v>44.253</v>
      </c>
      <c r="L54" s="202">
        <v>41.81</v>
      </c>
      <c r="M54" s="202">
        <v>41.762999999999998</v>
      </c>
      <c r="N54" s="207"/>
      <c r="O54" s="202">
        <v>42.15</v>
      </c>
      <c r="P54" s="204">
        <v>41.664000000000001</v>
      </c>
    </row>
    <row r="55" spans="1:16" ht="15.75" customHeight="1" x14ac:dyDescent="0.3">
      <c r="A55" s="2"/>
      <c r="B55" s="2">
        <v>28</v>
      </c>
      <c r="C55" s="208"/>
      <c r="D55" s="202">
        <v>41.927999999999997</v>
      </c>
      <c r="E55" s="202">
        <v>43.329000000000001</v>
      </c>
      <c r="F55" s="202">
        <v>41.905999999999999</v>
      </c>
      <c r="G55" s="202">
        <v>42.113999999999997</v>
      </c>
      <c r="H55" s="207"/>
      <c r="I55" s="207"/>
      <c r="J55" s="202">
        <v>56.014000000000003</v>
      </c>
      <c r="K55" s="202">
        <v>44.491999999999997</v>
      </c>
      <c r="L55" s="202">
        <v>41.860999999999997</v>
      </c>
      <c r="M55" s="202">
        <v>42.006999999999998</v>
      </c>
      <c r="N55" s="207"/>
      <c r="O55" s="202">
        <v>42.927999999999997</v>
      </c>
      <c r="P55" s="204">
        <v>41.548999999999999</v>
      </c>
    </row>
    <row r="56" spans="1:16" ht="15.75" customHeight="1" x14ac:dyDescent="0.3">
      <c r="A56" s="2"/>
      <c r="B56" s="2">
        <v>29</v>
      </c>
      <c r="C56" s="208"/>
      <c r="D56" s="202">
        <v>41.969000000000001</v>
      </c>
      <c r="E56" s="202">
        <v>43</v>
      </c>
      <c r="F56" s="202">
        <v>41.694000000000003</v>
      </c>
      <c r="G56" s="202">
        <v>41.731999999999999</v>
      </c>
      <c r="H56" s="207"/>
      <c r="I56" s="207"/>
      <c r="J56" s="202">
        <v>55.905999999999999</v>
      </c>
      <c r="K56" s="202">
        <v>42.953000000000003</v>
      </c>
      <c r="L56" s="202">
        <v>41.762999999999998</v>
      </c>
      <c r="M56" s="202">
        <v>42.031999999999996</v>
      </c>
      <c r="N56" s="207"/>
      <c r="O56" s="202">
        <v>42.996000000000002</v>
      </c>
      <c r="P56" s="204">
        <v>41.994999999999997</v>
      </c>
    </row>
    <row r="57" spans="1:16" ht="15.75" customHeight="1" x14ac:dyDescent="0.3">
      <c r="A57" s="2"/>
      <c r="B57" s="2">
        <v>30</v>
      </c>
      <c r="C57" s="208"/>
      <c r="D57" s="202">
        <v>41.890999999999998</v>
      </c>
      <c r="E57" s="202">
        <v>43.241999999999997</v>
      </c>
      <c r="F57" s="202">
        <v>41.798000000000002</v>
      </c>
      <c r="G57" s="202">
        <v>41.951999999999998</v>
      </c>
      <c r="H57" s="207"/>
      <c r="I57" s="207"/>
      <c r="J57" s="202">
        <v>55.805</v>
      </c>
      <c r="K57" s="202">
        <v>42.152999999999999</v>
      </c>
      <c r="L57" s="202">
        <v>42.008000000000003</v>
      </c>
      <c r="M57" s="202">
        <v>42.067</v>
      </c>
      <c r="N57" s="207"/>
      <c r="O57" s="202">
        <v>42.965000000000003</v>
      </c>
      <c r="P57" s="204">
        <v>41.750999999999998</v>
      </c>
    </row>
    <row r="58" spans="1:16" ht="15.75" customHeight="1" x14ac:dyDescent="0.3">
      <c r="A58" s="2"/>
      <c r="B58" s="2">
        <v>31</v>
      </c>
      <c r="C58" s="208"/>
      <c r="D58" s="202">
        <v>41.901000000000003</v>
      </c>
      <c r="E58" s="202">
        <v>42.454000000000001</v>
      </c>
      <c r="F58" s="202">
        <v>42.164000000000001</v>
      </c>
      <c r="G58" s="202">
        <v>41.966999999999999</v>
      </c>
      <c r="H58" s="207"/>
      <c r="I58" s="207"/>
      <c r="J58" s="202">
        <v>55.209000000000003</v>
      </c>
      <c r="K58" s="202">
        <v>42.19</v>
      </c>
      <c r="L58" s="202">
        <v>41.765000000000001</v>
      </c>
      <c r="M58" s="202">
        <v>42.16</v>
      </c>
      <c r="N58" s="207"/>
      <c r="O58" s="202">
        <v>42.69</v>
      </c>
      <c r="P58" s="204">
        <v>41.948</v>
      </c>
    </row>
    <row r="59" spans="1:16" ht="15.75" customHeight="1" x14ac:dyDescent="0.3">
      <c r="A59" s="2"/>
      <c r="B59" s="2">
        <v>32</v>
      </c>
      <c r="C59" s="208"/>
      <c r="D59" s="202">
        <v>42.021999999999998</v>
      </c>
      <c r="E59" s="207"/>
      <c r="F59" s="202">
        <v>41.832999999999998</v>
      </c>
      <c r="G59" s="202">
        <v>41.997999999999998</v>
      </c>
      <c r="H59" s="207"/>
      <c r="I59" s="207"/>
      <c r="J59" s="202">
        <v>55.838999999999999</v>
      </c>
      <c r="K59" s="202">
        <v>42.459000000000003</v>
      </c>
      <c r="L59" s="202">
        <v>41.834000000000003</v>
      </c>
      <c r="M59" s="202">
        <v>41.844000000000001</v>
      </c>
      <c r="N59" s="207"/>
      <c r="O59" s="207"/>
      <c r="P59" s="204">
        <v>41.726999999999997</v>
      </c>
    </row>
    <row r="60" spans="1:16" ht="15.75" customHeight="1" x14ac:dyDescent="0.3">
      <c r="A60" s="2"/>
      <c r="B60" s="2">
        <v>33</v>
      </c>
      <c r="C60" s="208"/>
      <c r="D60" s="202">
        <v>41.86</v>
      </c>
      <c r="E60" s="207"/>
      <c r="F60" s="202">
        <v>42.003999999999998</v>
      </c>
      <c r="G60" s="202">
        <v>41.911999999999999</v>
      </c>
      <c r="H60" s="207"/>
      <c r="I60" s="207"/>
      <c r="J60" s="202">
        <v>55.256999999999998</v>
      </c>
      <c r="K60" s="202">
        <v>41.936999999999998</v>
      </c>
      <c r="L60" s="202">
        <v>41.703000000000003</v>
      </c>
      <c r="M60" s="202">
        <v>41.868000000000002</v>
      </c>
      <c r="N60" s="207"/>
      <c r="O60" s="207"/>
      <c r="P60" s="204">
        <v>42.234000000000002</v>
      </c>
    </row>
    <row r="61" spans="1:16" ht="15.75" customHeight="1" x14ac:dyDescent="0.3">
      <c r="A61" s="2"/>
      <c r="B61" s="2">
        <v>34</v>
      </c>
      <c r="C61" s="208"/>
      <c r="D61" s="202">
        <v>41.896000000000001</v>
      </c>
      <c r="E61" s="207"/>
      <c r="F61" s="202">
        <v>41.926000000000002</v>
      </c>
      <c r="G61" s="202">
        <v>41.921999999999997</v>
      </c>
      <c r="H61" s="207"/>
      <c r="I61" s="207"/>
      <c r="J61" s="202">
        <v>56.244</v>
      </c>
      <c r="K61" s="202">
        <v>42.084000000000003</v>
      </c>
      <c r="L61" s="202">
        <v>41.91</v>
      </c>
      <c r="M61" s="202">
        <v>41.95</v>
      </c>
      <c r="N61" s="207"/>
      <c r="O61" s="207"/>
      <c r="P61" s="204">
        <v>41.741</v>
      </c>
    </row>
    <row r="62" spans="1:16" ht="15.75" customHeight="1" x14ac:dyDescent="0.3">
      <c r="A62" s="2"/>
      <c r="B62" s="2">
        <v>35</v>
      </c>
      <c r="C62" s="208"/>
      <c r="D62" s="202">
        <v>42.067</v>
      </c>
      <c r="E62" s="207"/>
      <c r="F62" s="202">
        <v>41.942999999999998</v>
      </c>
      <c r="G62" s="202">
        <v>41.689</v>
      </c>
      <c r="H62" s="207"/>
      <c r="I62" s="207"/>
      <c r="J62" s="202">
        <v>55.097000000000001</v>
      </c>
      <c r="K62" s="202">
        <v>45.357999999999997</v>
      </c>
      <c r="L62" s="207"/>
      <c r="M62" s="202">
        <v>42.061999999999998</v>
      </c>
      <c r="N62" s="207"/>
      <c r="O62" s="207"/>
      <c r="P62" s="204">
        <v>41.514000000000003</v>
      </c>
    </row>
    <row r="63" spans="1:16" ht="15.75" customHeight="1" x14ac:dyDescent="0.3">
      <c r="A63" s="2"/>
      <c r="B63" s="2">
        <v>36</v>
      </c>
      <c r="C63" s="208"/>
      <c r="D63" s="202">
        <v>41.88</v>
      </c>
      <c r="E63" s="207"/>
      <c r="F63" s="202">
        <v>41.893000000000001</v>
      </c>
      <c r="G63" s="202">
        <v>41.753</v>
      </c>
      <c r="H63" s="207"/>
      <c r="I63" s="207"/>
      <c r="J63" s="202">
        <v>54.926000000000002</v>
      </c>
      <c r="K63" s="202">
        <v>42.835999999999999</v>
      </c>
      <c r="L63" s="207"/>
      <c r="M63" s="202">
        <v>41.835000000000001</v>
      </c>
      <c r="N63" s="207"/>
      <c r="O63" s="207"/>
      <c r="P63" s="204">
        <v>41.927999999999997</v>
      </c>
    </row>
    <row r="64" spans="1:16" ht="15.75" customHeight="1" x14ac:dyDescent="0.3">
      <c r="A64" s="2"/>
      <c r="B64" s="2">
        <v>37</v>
      </c>
      <c r="C64" s="208"/>
      <c r="D64" s="202">
        <v>42.191000000000003</v>
      </c>
      <c r="E64" s="207"/>
      <c r="F64" s="202">
        <v>42.259</v>
      </c>
      <c r="G64" s="202">
        <v>41.725000000000001</v>
      </c>
      <c r="H64" s="207"/>
      <c r="I64" s="207"/>
      <c r="J64" s="202">
        <v>55.642000000000003</v>
      </c>
      <c r="K64" s="202">
        <v>42.302999999999997</v>
      </c>
      <c r="L64" s="207"/>
      <c r="M64" s="202">
        <v>42.058</v>
      </c>
      <c r="N64" s="207"/>
      <c r="O64" s="207"/>
      <c r="P64" s="204">
        <v>42.034999999999997</v>
      </c>
    </row>
    <row r="65" spans="1:16" ht="15.75" customHeight="1" x14ac:dyDescent="0.3">
      <c r="A65" s="2"/>
      <c r="B65" s="2">
        <v>38</v>
      </c>
      <c r="C65" s="208"/>
      <c r="D65" s="202">
        <v>41.8</v>
      </c>
      <c r="E65" s="207"/>
      <c r="F65" s="202">
        <v>42.244</v>
      </c>
      <c r="G65" s="202">
        <v>41.807000000000002</v>
      </c>
      <c r="H65" s="207"/>
      <c r="I65" s="207"/>
      <c r="J65" s="202">
        <v>59.378999999999998</v>
      </c>
      <c r="K65" s="202">
        <v>43.103000000000002</v>
      </c>
      <c r="L65" s="207"/>
      <c r="M65" s="202">
        <v>42.000999999999998</v>
      </c>
      <c r="N65" s="207"/>
      <c r="O65" s="207"/>
      <c r="P65" s="204">
        <v>41.911000000000001</v>
      </c>
    </row>
    <row r="66" spans="1:16" ht="15.75" customHeight="1" x14ac:dyDescent="0.3">
      <c r="A66" s="2"/>
      <c r="B66" s="2">
        <v>39</v>
      </c>
      <c r="C66" s="208"/>
      <c r="D66" s="202">
        <v>41.851999999999997</v>
      </c>
      <c r="E66" s="207"/>
      <c r="F66" s="202">
        <v>41.734000000000002</v>
      </c>
      <c r="G66" s="202">
        <v>41.698</v>
      </c>
      <c r="H66" s="207"/>
      <c r="I66" s="207"/>
      <c r="J66" s="202">
        <v>54.387</v>
      </c>
      <c r="K66" s="202">
        <v>43.027999999999999</v>
      </c>
      <c r="L66" s="207"/>
      <c r="M66" s="202">
        <v>42.012</v>
      </c>
      <c r="N66" s="207"/>
      <c r="O66" s="207"/>
      <c r="P66" s="204">
        <v>42.058999999999997</v>
      </c>
    </row>
    <row r="67" spans="1:16" ht="15.75" customHeight="1" x14ac:dyDescent="0.3">
      <c r="A67" s="2"/>
      <c r="B67" s="2">
        <v>40</v>
      </c>
      <c r="C67" s="208"/>
      <c r="D67" s="202">
        <v>41.645000000000003</v>
      </c>
      <c r="E67" s="207"/>
      <c r="F67" s="202">
        <v>41.722000000000001</v>
      </c>
      <c r="G67" s="202">
        <v>41.735999999999997</v>
      </c>
      <c r="H67" s="207"/>
      <c r="I67" s="207"/>
      <c r="J67" s="202">
        <v>52.113</v>
      </c>
      <c r="K67" s="202">
        <v>42.341000000000001</v>
      </c>
      <c r="L67" s="207"/>
      <c r="M67" s="202">
        <v>41.887999999999998</v>
      </c>
      <c r="N67" s="207"/>
      <c r="O67" s="207"/>
      <c r="P67" s="204">
        <v>41.773000000000003</v>
      </c>
    </row>
    <row r="68" spans="1:16" ht="15.75" customHeight="1" x14ac:dyDescent="0.3">
      <c r="A68" s="2"/>
      <c r="B68" s="2">
        <v>41</v>
      </c>
      <c r="C68" s="208"/>
      <c r="D68" s="202">
        <v>42.125999999999998</v>
      </c>
      <c r="E68" s="207"/>
      <c r="F68" s="202">
        <v>41.819000000000003</v>
      </c>
      <c r="G68" s="202">
        <v>42.069000000000003</v>
      </c>
      <c r="H68" s="207"/>
      <c r="I68" s="207"/>
      <c r="J68" s="202">
        <v>51.701999999999998</v>
      </c>
      <c r="K68" s="202">
        <v>42.31</v>
      </c>
      <c r="L68" s="207"/>
      <c r="M68" s="202">
        <v>42.061</v>
      </c>
      <c r="N68" s="207"/>
      <c r="O68" s="207"/>
      <c r="P68" s="204">
        <v>41.915999999999997</v>
      </c>
    </row>
    <row r="69" spans="1:16" ht="15.75" customHeight="1" x14ac:dyDescent="0.3">
      <c r="A69" s="2"/>
      <c r="B69" s="2">
        <v>42</v>
      </c>
      <c r="C69" s="208"/>
      <c r="D69" s="202">
        <v>42.595999999999997</v>
      </c>
      <c r="E69" s="207"/>
      <c r="F69" s="202">
        <v>41.844999999999999</v>
      </c>
      <c r="G69" s="202">
        <v>41.933999999999997</v>
      </c>
      <c r="H69" s="207"/>
      <c r="I69" s="207"/>
      <c r="J69" s="207"/>
      <c r="K69" s="202">
        <v>42.238</v>
      </c>
      <c r="L69" s="207"/>
      <c r="M69" s="202">
        <v>42.206000000000003</v>
      </c>
      <c r="N69" s="207"/>
      <c r="O69" s="207"/>
      <c r="P69" s="204">
        <v>41.768000000000001</v>
      </c>
    </row>
    <row r="70" spans="1:16" ht="15.75" customHeight="1" x14ac:dyDescent="0.3">
      <c r="A70" s="2"/>
      <c r="B70" s="2">
        <v>43</v>
      </c>
      <c r="C70" s="208"/>
      <c r="D70" s="202">
        <v>41.829000000000001</v>
      </c>
      <c r="E70" s="207"/>
      <c r="F70" s="202">
        <v>41.959000000000003</v>
      </c>
      <c r="G70" s="202">
        <v>42.082000000000001</v>
      </c>
      <c r="H70" s="207"/>
      <c r="I70" s="207"/>
      <c r="J70" s="207"/>
      <c r="K70" s="202">
        <v>42.264000000000003</v>
      </c>
      <c r="L70" s="207"/>
      <c r="M70" s="202">
        <v>42.043999999999997</v>
      </c>
      <c r="N70" s="207"/>
      <c r="O70" s="207"/>
      <c r="P70" s="204">
        <v>41.716999999999999</v>
      </c>
    </row>
    <row r="71" spans="1:16" ht="15.75" customHeight="1" x14ac:dyDescent="0.3">
      <c r="A71" s="2"/>
      <c r="B71" s="2">
        <v>44</v>
      </c>
      <c r="C71" s="208"/>
      <c r="D71" s="202">
        <v>41.93</v>
      </c>
      <c r="E71" s="207"/>
      <c r="F71" s="202">
        <v>41.804000000000002</v>
      </c>
      <c r="G71" s="202">
        <v>42.139000000000003</v>
      </c>
      <c r="H71" s="207"/>
      <c r="I71" s="207"/>
      <c r="J71" s="207"/>
      <c r="K71" s="202">
        <v>42.155999999999999</v>
      </c>
      <c r="L71" s="207"/>
      <c r="M71" s="202">
        <v>42.027000000000001</v>
      </c>
      <c r="N71" s="207"/>
      <c r="O71" s="207"/>
      <c r="P71" s="204">
        <v>42.158000000000001</v>
      </c>
    </row>
    <row r="72" spans="1:16" ht="15.75" customHeight="1" x14ac:dyDescent="0.3">
      <c r="A72" s="2"/>
      <c r="B72" s="2">
        <v>45</v>
      </c>
      <c r="C72" s="208"/>
      <c r="D72" s="202">
        <v>42.063000000000002</v>
      </c>
      <c r="E72" s="207"/>
      <c r="F72" s="202">
        <v>41.838999999999999</v>
      </c>
      <c r="G72" s="202">
        <v>41.95</v>
      </c>
      <c r="H72" s="207"/>
      <c r="I72" s="207"/>
      <c r="J72" s="207"/>
      <c r="K72" s="202">
        <v>42.084000000000003</v>
      </c>
      <c r="L72" s="207"/>
      <c r="M72" s="202">
        <v>41.956000000000003</v>
      </c>
      <c r="N72" s="207"/>
      <c r="O72" s="207"/>
      <c r="P72" s="204">
        <v>41.856999999999999</v>
      </c>
    </row>
    <row r="73" spans="1:16" ht="15.75" customHeight="1" x14ac:dyDescent="0.3">
      <c r="A73" s="2"/>
      <c r="B73" s="2">
        <v>46</v>
      </c>
      <c r="C73" s="208"/>
      <c r="D73" s="202">
        <v>41.944000000000003</v>
      </c>
      <c r="E73" s="207"/>
      <c r="F73" s="202">
        <v>42.716999999999999</v>
      </c>
      <c r="G73" s="202">
        <v>41.973999999999997</v>
      </c>
      <c r="H73" s="207"/>
      <c r="I73" s="207"/>
      <c r="J73" s="207"/>
      <c r="K73" s="207"/>
      <c r="L73" s="207"/>
      <c r="M73" s="202">
        <v>41.965000000000003</v>
      </c>
      <c r="N73" s="207"/>
      <c r="O73" s="207"/>
      <c r="P73" s="204">
        <v>42.183</v>
      </c>
    </row>
    <row r="74" spans="1:16" ht="15.75" customHeight="1" x14ac:dyDescent="0.3">
      <c r="A74" s="2"/>
      <c r="B74" s="2">
        <v>47</v>
      </c>
      <c r="C74" s="208"/>
      <c r="D74" s="202">
        <v>41.918999999999997</v>
      </c>
      <c r="E74" s="207"/>
      <c r="F74" s="202">
        <v>42.616999999999997</v>
      </c>
      <c r="G74" s="202">
        <v>41.84</v>
      </c>
      <c r="H74" s="207"/>
      <c r="I74" s="207"/>
      <c r="J74" s="207"/>
      <c r="K74" s="207"/>
      <c r="L74" s="207"/>
      <c r="M74" s="202">
        <v>42.238</v>
      </c>
      <c r="N74" s="207"/>
      <c r="O74" s="207"/>
      <c r="P74" s="204">
        <v>42.029000000000003</v>
      </c>
    </row>
    <row r="75" spans="1:16" ht="15.75" customHeight="1" x14ac:dyDescent="0.3">
      <c r="A75" s="2"/>
      <c r="B75" s="2">
        <v>48</v>
      </c>
      <c r="C75" s="208"/>
      <c r="D75" s="202">
        <v>41.899000000000001</v>
      </c>
      <c r="E75" s="207"/>
      <c r="F75" s="202">
        <v>43.298999999999999</v>
      </c>
      <c r="G75" s="202">
        <v>42.012</v>
      </c>
      <c r="H75" s="207"/>
      <c r="I75" s="207"/>
      <c r="J75" s="207"/>
      <c r="K75" s="207"/>
      <c r="L75" s="207"/>
      <c r="M75" s="202">
        <v>41.881</v>
      </c>
      <c r="N75" s="207"/>
      <c r="O75" s="207"/>
      <c r="P75" s="204">
        <v>42.228000000000002</v>
      </c>
    </row>
    <row r="76" spans="1:16" ht="15.75" customHeight="1" x14ac:dyDescent="0.3">
      <c r="A76" s="2"/>
      <c r="B76" s="2">
        <v>49</v>
      </c>
      <c r="C76" s="208"/>
      <c r="D76" s="202">
        <v>41.872</v>
      </c>
      <c r="E76" s="207"/>
      <c r="F76" s="202">
        <v>42.164000000000001</v>
      </c>
      <c r="G76" s="202">
        <v>41.883000000000003</v>
      </c>
      <c r="H76" s="207"/>
      <c r="I76" s="207"/>
      <c r="J76" s="207"/>
      <c r="K76" s="207"/>
      <c r="L76" s="207"/>
      <c r="M76" s="202">
        <v>41.703000000000003</v>
      </c>
      <c r="N76" s="207"/>
      <c r="O76" s="207"/>
      <c r="P76" s="204">
        <v>42.003999999999998</v>
      </c>
    </row>
    <row r="77" spans="1:16" ht="15.75" customHeight="1" x14ac:dyDescent="0.3">
      <c r="A77" s="2"/>
      <c r="B77" s="2">
        <v>50</v>
      </c>
      <c r="C77" s="208"/>
      <c r="D77" s="202">
        <v>41.779000000000003</v>
      </c>
      <c r="E77" s="207"/>
      <c r="F77" s="202">
        <v>42.198</v>
      </c>
      <c r="G77" s="202">
        <v>41.77</v>
      </c>
      <c r="H77" s="207"/>
      <c r="I77" s="207"/>
      <c r="J77" s="207"/>
      <c r="K77" s="207"/>
      <c r="L77" s="207"/>
      <c r="M77" s="207"/>
      <c r="N77" s="207"/>
      <c r="O77" s="207"/>
      <c r="P77" s="204">
        <v>41.786999999999999</v>
      </c>
    </row>
    <row r="78" spans="1:16" ht="15.75" customHeight="1" x14ac:dyDescent="0.3">
      <c r="A78" s="2"/>
      <c r="B78" s="2">
        <v>51</v>
      </c>
      <c r="C78" s="208"/>
      <c r="D78" s="202">
        <v>42.088999999999999</v>
      </c>
      <c r="E78" s="207"/>
      <c r="F78" s="202">
        <v>41.787999999999997</v>
      </c>
      <c r="G78" s="202">
        <v>41.88</v>
      </c>
      <c r="H78" s="207"/>
      <c r="I78" s="207"/>
      <c r="J78" s="207"/>
      <c r="K78" s="207"/>
      <c r="L78" s="207"/>
      <c r="M78" s="207"/>
      <c r="N78" s="207"/>
      <c r="O78" s="207"/>
      <c r="P78" s="204">
        <v>41.957999999999998</v>
      </c>
    </row>
    <row r="79" spans="1:16" ht="15.75" customHeight="1" x14ac:dyDescent="0.3">
      <c r="A79" s="2"/>
      <c r="B79" s="2">
        <v>52</v>
      </c>
      <c r="C79" s="208"/>
      <c r="D79" s="202">
        <v>42.017000000000003</v>
      </c>
      <c r="E79" s="207"/>
      <c r="F79" s="202">
        <v>42.954000000000001</v>
      </c>
      <c r="G79" s="202">
        <v>41.911000000000001</v>
      </c>
      <c r="H79" s="207"/>
      <c r="I79" s="207"/>
      <c r="J79" s="207"/>
      <c r="K79" s="207"/>
      <c r="L79" s="207"/>
      <c r="M79" s="207"/>
      <c r="N79" s="207"/>
      <c r="O79" s="207"/>
      <c r="P79" s="204">
        <v>41.881</v>
      </c>
    </row>
    <row r="80" spans="1:16" ht="15.75" customHeight="1" x14ac:dyDescent="0.3">
      <c r="A80" s="2"/>
      <c r="B80" s="2">
        <v>53</v>
      </c>
      <c r="C80" s="208"/>
      <c r="D80" s="202">
        <v>41.881</v>
      </c>
      <c r="E80" s="207"/>
      <c r="F80" s="207"/>
      <c r="G80" s="202">
        <v>41.901000000000003</v>
      </c>
      <c r="H80" s="207"/>
      <c r="I80" s="207"/>
      <c r="J80" s="207"/>
      <c r="K80" s="207"/>
      <c r="L80" s="207"/>
      <c r="M80" s="207"/>
      <c r="N80" s="207"/>
      <c r="O80" s="207"/>
      <c r="P80" s="209"/>
    </row>
    <row r="81" spans="1:16" ht="15.75" customHeight="1" x14ac:dyDescent="0.3">
      <c r="A81" s="2"/>
      <c r="B81" s="2">
        <v>54</v>
      </c>
      <c r="C81" s="208"/>
      <c r="D81" s="202">
        <v>42.106000000000002</v>
      </c>
      <c r="E81" s="207"/>
      <c r="F81" s="207"/>
      <c r="G81" s="202">
        <v>41.720999999999997</v>
      </c>
      <c r="H81" s="207"/>
      <c r="I81" s="207"/>
      <c r="J81" s="207"/>
      <c r="K81" s="207"/>
      <c r="L81" s="207"/>
      <c r="M81" s="207"/>
      <c r="N81" s="207"/>
      <c r="O81" s="207"/>
      <c r="P81" s="209"/>
    </row>
    <row r="82" spans="1:16" ht="15.75" customHeight="1" x14ac:dyDescent="0.3">
      <c r="A82" s="2"/>
      <c r="B82" s="2">
        <v>55</v>
      </c>
      <c r="C82" s="208"/>
      <c r="D82" s="202">
        <v>41.972000000000001</v>
      </c>
      <c r="E82" s="207"/>
      <c r="F82" s="207"/>
      <c r="G82" s="202">
        <v>41.859000000000002</v>
      </c>
      <c r="H82" s="207"/>
      <c r="I82" s="207"/>
      <c r="J82" s="207"/>
      <c r="K82" s="207"/>
      <c r="L82" s="207"/>
      <c r="M82" s="207"/>
      <c r="N82" s="207"/>
      <c r="O82" s="207"/>
      <c r="P82" s="209"/>
    </row>
    <row r="83" spans="1:16" ht="15.75" customHeight="1" x14ac:dyDescent="0.3">
      <c r="A83" s="2"/>
      <c r="B83" s="2">
        <v>56</v>
      </c>
      <c r="C83" s="208"/>
      <c r="D83" s="207"/>
      <c r="E83" s="207"/>
      <c r="F83" s="207"/>
      <c r="G83" s="202">
        <v>41.715000000000003</v>
      </c>
      <c r="H83" s="207"/>
      <c r="I83" s="207"/>
      <c r="J83" s="207"/>
      <c r="K83" s="207"/>
      <c r="L83" s="207"/>
      <c r="M83" s="207"/>
      <c r="N83" s="207"/>
      <c r="O83" s="207"/>
      <c r="P83" s="209"/>
    </row>
    <row r="84" spans="1:16" ht="15.75" customHeight="1" x14ac:dyDescent="0.3">
      <c r="A84" s="2"/>
      <c r="B84" s="2">
        <v>57</v>
      </c>
      <c r="C84" s="210"/>
      <c r="D84" s="207"/>
      <c r="E84" s="207"/>
      <c r="F84" s="207"/>
      <c r="G84" s="202">
        <v>41.752000000000002</v>
      </c>
      <c r="H84" s="207"/>
      <c r="I84" s="207"/>
      <c r="J84" s="207"/>
      <c r="K84" s="207"/>
      <c r="L84" s="207"/>
      <c r="M84" s="207"/>
      <c r="N84" s="207"/>
      <c r="O84" s="207"/>
      <c r="P84" s="209"/>
    </row>
    <row r="85" spans="1:16" ht="15.75" customHeight="1" x14ac:dyDescent="0.3">
      <c r="A85" s="2"/>
      <c r="B85" s="2">
        <v>58</v>
      </c>
      <c r="C85" s="210"/>
      <c r="D85" s="207"/>
      <c r="E85" s="207"/>
      <c r="F85" s="207"/>
      <c r="G85" s="202">
        <v>41.814</v>
      </c>
      <c r="H85" s="207"/>
      <c r="I85" s="207"/>
      <c r="J85" s="207"/>
      <c r="K85" s="207"/>
      <c r="L85" s="207"/>
      <c r="M85" s="207"/>
      <c r="N85" s="207"/>
      <c r="O85" s="207"/>
      <c r="P85" s="209"/>
    </row>
    <row r="86" spans="1:16" ht="15.75" customHeight="1" x14ac:dyDescent="0.3">
      <c r="A86" s="2"/>
      <c r="B86" s="2">
        <v>59</v>
      </c>
      <c r="C86" s="210"/>
      <c r="D86" s="207"/>
      <c r="E86" s="207"/>
      <c r="F86" s="207"/>
      <c r="G86" s="202">
        <v>42.011000000000003</v>
      </c>
      <c r="H86" s="207"/>
      <c r="I86" s="207"/>
      <c r="J86" s="207"/>
      <c r="K86" s="207"/>
      <c r="L86" s="207"/>
      <c r="M86" s="207"/>
      <c r="N86" s="207"/>
      <c r="O86" s="207"/>
      <c r="P86" s="209"/>
    </row>
    <row r="87" spans="1:16" ht="15.75" customHeight="1" x14ac:dyDescent="0.3">
      <c r="A87" s="2"/>
      <c r="B87" s="2">
        <v>60</v>
      </c>
      <c r="C87" s="210"/>
      <c r="D87" s="207"/>
      <c r="E87" s="207"/>
      <c r="F87" s="207"/>
      <c r="G87" s="202">
        <v>41.854999999999997</v>
      </c>
      <c r="H87" s="207"/>
      <c r="I87" s="207"/>
      <c r="J87" s="207"/>
      <c r="K87" s="207"/>
      <c r="L87" s="207"/>
      <c r="M87" s="207"/>
      <c r="N87" s="207"/>
      <c r="O87" s="207"/>
      <c r="P87" s="209"/>
    </row>
    <row r="88" spans="1:16" ht="15.75" customHeight="1" x14ac:dyDescent="0.3">
      <c r="A88" s="2"/>
      <c r="B88" s="2">
        <v>61</v>
      </c>
      <c r="C88" s="210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9"/>
    </row>
    <row r="89" spans="1:16" ht="15.75" customHeight="1" x14ac:dyDescent="0.3">
      <c r="A89" s="2"/>
      <c r="B89" s="2">
        <v>62</v>
      </c>
      <c r="C89" s="210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</row>
    <row r="90" spans="1:16" ht="15.75" customHeight="1" x14ac:dyDescent="0.3">
      <c r="A90" s="2"/>
      <c r="B90" s="2">
        <v>63</v>
      </c>
      <c r="C90" s="210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9"/>
    </row>
    <row r="91" spans="1:16" ht="15.75" customHeight="1" x14ac:dyDescent="0.3">
      <c r="A91" s="2"/>
      <c r="B91" s="2"/>
      <c r="C91" s="210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9"/>
    </row>
    <row r="92" spans="1:16" ht="15.75" customHeight="1" x14ac:dyDescent="0.3">
      <c r="A92" s="2"/>
      <c r="B92" s="2"/>
      <c r="C92" s="211"/>
      <c r="D92" s="212"/>
      <c r="E92" s="212"/>
      <c r="F92" s="212"/>
      <c r="G92" s="212"/>
      <c r="H92" s="212"/>
      <c r="I92" s="212"/>
      <c r="J92" s="212"/>
      <c r="K92" s="212"/>
      <c r="L92" s="212"/>
      <c r="M92" s="213"/>
      <c r="N92" s="213"/>
      <c r="O92" s="213"/>
      <c r="P92" s="214"/>
    </row>
    <row r="93" spans="1:16" ht="15.75" customHeight="1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2"/>
      <c r="N93" s="2"/>
      <c r="O93" s="2"/>
      <c r="P93" s="2"/>
    </row>
    <row r="94" spans="1:16" ht="15.75" customHeight="1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2"/>
      <c r="N94" s="2"/>
      <c r="O94" s="2"/>
      <c r="P94" s="2"/>
    </row>
    <row r="95" spans="1:16" ht="15.75" customHeight="1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2"/>
      <c r="N95" s="2"/>
      <c r="O95" s="2"/>
      <c r="P95" s="2"/>
    </row>
    <row r="96" spans="1:16" ht="15.75" customHeight="1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2"/>
      <c r="N96" s="2"/>
      <c r="O96" s="2"/>
      <c r="P96" s="2"/>
    </row>
    <row r="97" spans="1:16" ht="15.75" customHeight="1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  <c r="L97" s="3"/>
      <c r="M97" s="2"/>
      <c r="N97" s="2"/>
      <c r="O97" s="2"/>
      <c r="P97" s="2"/>
    </row>
    <row r="98" spans="1:16" ht="15.75" customHeight="1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  <c r="L98" s="3"/>
      <c r="M98" s="2"/>
      <c r="N98" s="2"/>
      <c r="O98" s="2"/>
      <c r="P98" s="2"/>
    </row>
    <row r="99" spans="1:16" ht="15.75" customHeight="1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  <c r="L99" s="3"/>
      <c r="M99" s="2"/>
      <c r="N99" s="2"/>
      <c r="O99" s="2"/>
      <c r="P99" s="2"/>
    </row>
    <row r="100" spans="1:16" ht="15.75" customHeight="1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2"/>
      <c r="O100" s="2"/>
      <c r="P100" s="2"/>
    </row>
    <row r="101" spans="1:16" ht="15.75" customHeight="1" x14ac:dyDescent="0.3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2"/>
      <c r="O101" s="2"/>
      <c r="P101" s="2"/>
    </row>
    <row r="102" spans="1:16" ht="15.75" customHeight="1" x14ac:dyDescent="0.3"/>
    <row r="103" spans="1:16" ht="15.75" customHeight="1" x14ac:dyDescent="0.3"/>
    <row r="104" spans="1:16" ht="15.75" customHeight="1" x14ac:dyDescent="0.3"/>
    <row r="105" spans="1:16" ht="15.75" customHeight="1" x14ac:dyDescent="0.3"/>
    <row r="106" spans="1:16" ht="15.75" customHeight="1" x14ac:dyDescent="0.3"/>
    <row r="107" spans="1:16" ht="15.75" customHeight="1" x14ac:dyDescent="0.3"/>
    <row r="108" spans="1:16" ht="15.75" customHeight="1" x14ac:dyDescent="0.3"/>
    <row r="109" spans="1:16" ht="15.75" customHeight="1" x14ac:dyDescent="0.3"/>
    <row r="110" spans="1:16" ht="15.75" customHeight="1" x14ac:dyDescent="0.3"/>
    <row r="111" spans="1:16" ht="15.75" customHeight="1" x14ac:dyDescent="0.3"/>
    <row r="112" spans="1:16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2">
    <mergeCell ref="F6:H6"/>
    <mergeCell ref="I6:I7"/>
    <mergeCell ref="J6:K6"/>
    <mergeCell ref="L6:M6"/>
    <mergeCell ref="A2:L2"/>
    <mergeCell ref="A4:N4"/>
    <mergeCell ref="A6:A7"/>
    <mergeCell ref="B6:B7"/>
    <mergeCell ref="C6:C7"/>
    <mergeCell ref="D6:D7"/>
    <mergeCell ref="E6:E7"/>
    <mergeCell ref="N6:N7"/>
  </mergeCells>
  <pageMargins left="0.70833333333333304" right="0.51180555555555496" top="0.74791666666666701" bottom="0.7479166666666670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Загальні результати</vt:lpstr>
      <vt:lpstr>Реєстрація</vt:lpstr>
      <vt:lpstr>Buro 11 NFS</vt:lpstr>
      <vt:lpstr>NFS Kozaks</vt:lpstr>
      <vt:lpstr>NFS ASS Racing Team</vt:lpstr>
      <vt:lpstr>BY_RT</vt:lpstr>
      <vt:lpstr>NFS Forward&amp;UP</vt:lpstr>
      <vt:lpstr>NFS Kyiv Legends</vt:lpstr>
      <vt:lpstr>NFS Race Dogs</vt:lpstr>
      <vt:lpstr>NFS LSD</vt:lpstr>
      <vt:lpstr>Speed Up Racing</vt:lpstr>
      <vt:lpstr>Bodr</vt:lpstr>
      <vt:lpstr>No Give Up</vt:lpstr>
      <vt:lpstr>NFS Hurma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(ChangeME)</cp:lastModifiedBy>
  <dcterms:created xsi:type="dcterms:W3CDTF">2006-09-16T00:00:00Z</dcterms:created>
  <dcterms:modified xsi:type="dcterms:W3CDTF">2021-05-18T15:24:41Z</dcterms:modified>
</cp:coreProperties>
</file>