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/>
  </bookViews>
  <sheets>
    <sheet name="Рейтинг" sheetId="4" r:id="rId1"/>
    <sheet name="Очки" sheetId="5" r:id="rId2"/>
    <sheet name="19.06" sheetId="43" r:id="rId3"/>
    <sheet name="26.06" sheetId="46" r:id="rId4"/>
    <sheet name="03.07" sheetId="47" r:id="rId5"/>
    <sheet name="10.07" sheetId="48" r:id="rId6"/>
    <sheet name="17.07" sheetId="49" r:id="rId7"/>
    <sheet name="форма (16)" sheetId="50" r:id="rId8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U25" i="49" l="1"/>
  <c r="C34" i="50"/>
  <c r="W33" i="50"/>
  <c r="V33" i="50"/>
  <c r="S33" i="50"/>
  <c r="R33" i="50"/>
  <c r="O33" i="50"/>
  <c r="N33" i="50"/>
  <c r="W32" i="50"/>
  <c r="V32" i="50"/>
  <c r="S32" i="50"/>
  <c r="R32" i="50"/>
  <c r="O32" i="50"/>
  <c r="N32" i="50"/>
  <c r="W31" i="50"/>
  <c r="V31" i="50"/>
  <c r="S31" i="50"/>
  <c r="R31" i="50"/>
  <c r="O31" i="50"/>
  <c r="N31" i="50"/>
  <c r="W30" i="50"/>
  <c r="V30" i="50"/>
  <c r="S30" i="50"/>
  <c r="R30" i="50"/>
  <c r="O30" i="50"/>
  <c r="N30" i="50"/>
  <c r="W29" i="50"/>
  <c r="V29" i="50"/>
  <c r="S29" i="50"/>
  <c r="R29" i="50"/>
  <c r="O29" i="50"/>
  <c r="N29" i="50"/>
  <c r="W28" i="50"/>
  <c r="V28" i="50"/>
  <c r="S28" i="50"/>
  <c r="R28" i="50"/>
  <c r="O28" i="50"/>
  <c r="N28" i="50"/>
  <c r="W27" i="50"/>
  <c r="V27" i="50"/>
  <c r="S27" i="50"/>
  <c r="R27" i="50"/>
  <c r="O27" i="50"/>
  <c r="N27" i="50"/>
  <c r="W26" i="50"/>
  <c r="V26" i="50"/>
  <c r="S26" i="50"/>
  <c r="R26" i="50"/>
  <c r="O26" i="50"/>
  <c r="N26" i="50"/>
  <c r="W25" i="50"/>
  <c r="V25" i="50"/>
  <c r="S25" i="50"/>
  <c r="R25" i="50"/>
  <c r="O25" i="50"/>
  <c r="N25" i="50"/>
  <c r="W24" i="50"/>
  <c r="V24" i="50"/>
  <c r="S24" i="50"/>
  <c r="R24" i="50"/>
  <c r="O24" i="50"/>
  <c r="N24" i="50"/>
  <c r="W23" i="50"/>
  <c r="V23" i="50"/>
  <c r="S23" i="50"/>
  <c r="R23" i="50"/>
  <c r="O23" i="50"/>
  <c r="N23" i="50"/>
  <c r="W22" i="50"/>
  <c r="V22" i="50"/>
  <c r="S22" i="50"/>
  <c r="R22" i="50"/>
  <c r="O22" i="50"/>
  <c r="N22" i="50"/>
  <c r="W21" i="50"/>
  <c r="V21" i="50"/>
  <c r="S21" i="50"/>
  <c r="R21" i="50"/>
  <c r="O21" i="50"/>
  <c r="N21" i="50"/>
  <c r="W20" i="50"/>
  <c r="V20" i="50"/>
  <c r="S20" i="50"/>
  <c r="R20" i="50"/>
  <c r="O20" i="50"/>
  <c r="N20" i="50"/>
  <c r="W19" i="50"/>
  <c r="V19" i="50"/>
  <c r="S19" i="50"/>
  <c r="R19" i="50"/>
  <c r="O19" i="50"/>
  <c r="N19" i="50"/>
  <c r="W18" i="50"/>
  <c r="V18" i="50"/>
  <c r="S18" i="50"/>
  <c r="R18" i="50"/>
  <c r="O18" i="50"/>
  <c r="N18" i="50"/>
  <c r="W17" i="50"/>
  <c r="V17" i="50"/>
  <c r="S17" i="50"/>
  <c r="R17" i="50"/>
  <c r="O17" i="50"/>
  <c r="N17" i="50"/>
  <c r="W16" i="50"/>
  <c r="V16" i="50"/>
  <c r="S16" i="50"/>
  <c r="R16" i="50"/>
  <c r="O16" i="50"/>
  <c r="N16" i="50"/>
  <c r="W15" i="50"/>
  <c r="V15" i="50"/>
  <c r="S15" i="50"/>
  <c r="R15" i="50"/>
  <c r="O15" i="50"/>
  <c r="N15" i="50"/>
  <c r="W14" i="50"/>
  <c r="V14" i="50"/>
  <c r="S14" i="50"/>
  <c r="R14" i="50"/>
  <c r="O14" i="50"/>
  <c r="N14" i="50"/>
  <c r="W13" i="50"/>
  <c r="V13" i="50"/>
  <c r="S13" i="50"/>
  <c r="R13" i="50"/>
  <c r="O13" i="50"/>
  <c r="N13" i="50"/>
  <c r="W12" i="50"/>
  <c r="V12" i="50"/>
  <c r="S12" i="50"/>
  <c r="R12" i="50"/>
  <c r="O12" i="50"/>
  <c r="N12" i="50"/>
  <c r="W11" i="50"/>
  <c r="V11" i="50"/>
  <c r="S11" i="50"/>
  <c r="R11" i="50"/>
  <c r="O11" i="50"/>
  <c r="N11" i="50"/>
  <c r="W10" i="50"/>
  <c r="V10" i="50"/>
  <c r="S10" i="50"/>
  <c r="R10" i="50"/>
  <c r="O10" i="50"/>
  <c r="N10" i="50"/>
  <c r="W9" i="50"/>
  <c r="V9" i="50"/>
  <c r="S9" i="50"/>
  <c r="R9" i="50"/>
  <c r="O9" i="50"/>
  <c r="N9" i="50"/>
  <c r="W8" i="50"/>
  <c r="V8" i="50"/>
  <c r="S8" i="50"/>
  <c r="R8" i="50"/>
  <c r="O8" i="50"/>
  <c r="N8" i="50"/>
  <c r="W7" i="50"/>
  <c r="V7" i="50"/>
  <c r="S7" i="50"/>
  <c r="R7" i="50"/>
  <c r="O7" i="50"/>
  <c r="N7" i="50"/>
  <c r="W6" i="50"/>
  <c r="V6" i="50"/>
  <c r="S6" i="50"/>
  <c r="R6" i="50"/>
  <c r="O6" i="50"/>
  <c r="N6" i="50"/>
  <c r="AA3" i="50"/>
  <c r="AB6" i="50" l="1"/>
  <c r="A6" i="50" s="1"/>
  <c r="AB7" i="50"/>
  <c r="A7" i="50" s="1"/>
  <c r="AB8" i="50"/>
  <c r="A8" i="50" s="1"/>
  <c r="AB9" i="50"/>
  <c r="A9" i="50" s="1"/>
  <c r="AB10" i="50"/>
  <c r="A10" i="50" s="1"/>
  <c r="AB11" i="50"/>
  <c r="A11" i="50" s="1"/>
  <c r="AB13" i="50"/>
  <c r="A13" i="50" s="1"/>
  <c r="AB12" i="50"/>
  <c r="A12" i="50" s="1"/>
  <c r="AB14" i="50"/>
  <c r="A14" i="50" s="1"/>
  <c r="AB15" i="50"/>
  <c r="A15" i="50" s="1"/>
  <c r="AB16" i="50"/>
  <c r="A16" i="50" s="1"/>
  <c r="AB17" i="50"/>
  <c r="A17" i="50" s="1"/>
  <c r="AB18" i="50"/>
  <c r="A18" i="50" s="1"/>
  <c r="AB19" i="50"/>
  <c r="A19" i="50" s="1"/>
  <c r="AB20" i="50"/>
  <c r="A20" i="50" s="1"/>
  <c r="AB21" i="50"/>
  <c r="A21" i="50" s="1"/>
  <c r="AB22" i="50"/>
  <c r="A22" i="50" s="1"/>
  <c r="AB23" i="50"/>
  <c r="A23" i="50" s="1"/>
  <c r="AB24" i="50"/>
  <c r="A24" i="50" s="1"/>
  <c r="AB25" i="50"/>
  <c r="A25" i="50" s="1"/>
  <c r="AB26" i="50"/>
  <c r="A26" i="50" s="1"/>
  <c r="AB27" i="50"/>
  <c r="A27" i="50" s="1"/>
  <c r="AB28" i="50"/>
  <c r="A28" i="50" s="1"/>
  <c r="AB29" i="50"/>
  <c r="A29" i="50" s="1"/>
  <c r="AB30" i="50"/>
  <c r="A30" i="50" s="1"/>
  <c r="AB31" i="50"/>
  <c r="A31" i="50" s="1"/>
  <c r="AB32" i="50"/>
  <c r="A32" i="50" s="1"/>
  <c r="AB33" i="50"/>
  <c r="A33" i="50" s="1"/>
  <c r="C34" i="49"/>
  <c r="V33" i="49" s="1"/>
  <c r="W33" i="49"/>
  <c r="S33" i="49"/>
  <c r="O33" i="49"/>
  <c r="W32" i="49"/>
  <c r="S32" i="49"/>
  <c r="O32" i="49"/>
  <c r="W31" i="49"/>
  <c r="S31" i="49"/>
  <c r="O31" i="49"/>
  <c r="W30" i="49"/>
  <c r="S30" i="49"/>
  <c r="O30" i="49"/>
  <c r="W29" i="49"/>
  <c r="S29" i="49"/>
  <c r="O29" i="49"/>
  <c r="W28" i="49"/>
  <c r="S28" i="49"/>
  <c r="O28" i="49"/>
  <c r="W27" i="49"/>
  <c r="S27" i="49"/>
  <c r="O27" i="49"/>
  <c r="W26" i="49"/>
  <c r="S26" i="49"/>
  <c r="O26" i="49"/>
  <c r="W9" i="49"/>
  <c r="S9" i="49"/>
  <c r="O9" i="49"/>
  <c r="W6" i="49"/>
  <c r="W14" i="49"/>
  <c r="S14" i="49"/>
  <c r="O25" i="49"/>
  <c r="W20" i="49"/>
  <c r="S20" i="49"/>
  <c r="O20" i="49"/>
  <c r="W23" i="49"/>
  <c r="S23" i="49"/>
  <c r="O23" i="49"/>
  <c r="S10" i="49"/>
  <c r="O10" i="49"/>
  <c r="O8" i="49"/>
  <c r="S19" i="49"/>
  <c r="O19" i="49"/>
  <c r="W13" i="49"/>
  <c r="W11" i="49"/>
  <c r="S11" i="49"/>
  <c r="O21" i="49"/>
  <c r="W18" i="49"/>
  <c r="S18" i="49"/>
  <c r="O18" i="49"/>
  <c r="S17" i="49"/>
  <c r="O17" i="49"/>
  <c r="W16" i="49"/>
  <c r="S16" i="49"/>
  <c r="R16" i="49"/>
  <c r="O16" i="49"/>
  <c r="N16" i="49"/>
  <c r="W24" i="49"/>
  <c r="V24" i="49"/>
  <c r="S24" i="49"/>
  <c r="R24" i="49"/>
  <c r="O24" i="49"/>
  <c r="N24" i="49"/>
  <c r="W15" i="49"/>
  <c r="V15" i="49"/>
  <c r="W12" i="49"/>
  <c r="S12" i="49"/>
  <c r="O12" i="49"/>
  <c r="S22" i="49"/>
  <c r="AA3" i="49"/>
  <c r="N22" i="49" l="1"/>
  <c r="N12" i="49"/>
  <c r="R12" i="49"/>
  <c r="V12" i="49"/>
  <c r="N15" i="49"/>
  <c r="W10" i="49"/>
  <c r="O7" i="49"/>
  <c r="O11" i="49"/>
  <c r="W25" i="49"/>
  <c r="R22" i="49"/>
  <c r="V22" i="49"/>
  <c r="R15" i="49"/>
  <c r="S21" i="49"/>
  <c r="S13" i="49"/>
  <c r="W19" i="49"/>
  <c r="S8" i="49"/>
  <c r="W7" i="49"/>
  <c r="O6" i="49"/>
  <c r="O22" i="49"/>
  <c r="W22" i="49"/>
  <c r="O15" i="49"/>
  <c r="S15" i="49"/>
  <c r="W17" i="49"/>
  <c r="W21" i="49"/>
  <c r="O13" i="49"/>
  <c r="W8" i="49"/>
  <c r="S7" i="49"/>
  <c r="S25" i="49"/>
  <c r="O14" i="49"/>
  <c r="S6" i="49"/>
  <c r="V16" i="49"/>
  <c r="AB16" i="49" s="1"/>
  <c r="N17" i="49"/>
  <c r="R17" i="49"/>
  <c r="V17" i="49"/>
  <c r="N18" i="49"/>
  <c r="R18" i="49"/>
  <c r="V18" i="49"/>
  <c r="N21" i="49"/>
  <c r="R21" i="49"/>
  <c r="V21" i="49"/>
  <c r="N11" i="49"/>
  <c r="R11" i="49"/>
  <c r="V11" i="49"/>
  <c r="N13" i="49"/>
  <c r="R13" i="49"/>
  <c r="V13" i="49"/>
  <c r="N19" i="49"/>
  <c r="R19" i="49"/>
  <c r="V19" i="49"/>
  <c r="N8" i="49"/>
  <c r="R8" i="49"/>
  <c r="V8" i="49"/>
  <c r="N10" i="49"/>
  <c r="R10" i="49"/>
  <c r="V10" i="49"/>
  <c r="N23" i="49"/>
  <c r="R23" i="49"/>
  <c r="V23" i="49"/>
  <c r="N7" i="49"/>
  <c r="R7" i="49"/>
  <c r="V7" i="49"/>
  <c r="N20" i="49"/>
  <c r="R20" i="49"/>
  <c r="V20" i="49"/>
  <c r="N25" i="49"/>
  <c r="R25" i="49"/>
  <c r="V25" i="49"/>
  <c r="N14" i="49"/>
  <c r="R14" i="49"/>
  <c r="V14" i="49"/>
  <c r="N6" i="49"/>
  <c r="R6" i="49"/>
  <c r="V6" i="49"/>
  <c r="N9" i="49"/>
  <c r="R9" i="49"/>
  <c r="V9" i="49"/>
  <c r="N26" i="49"/>
  <c r="R26" i="49"/>
  <c r="V26" i="49"/>
  <c r="N27" i="49"/>
  <c r="R27" i="49"/>
  <c r="V27" i="49"/>
  <c r="N28" i="49"/>
  <c r="R28" i="49"/>
  <c r="V28" i="49"/>
  <c r="N29" i="49"/>
  <c r="R29" i="49"/>
  <c r="V29" i="49"/>
  <c r="N30" i="49"/>
  <c r="R30" i="49"/>
  <c r="V30" i="49"/>
  <c r="N31" i="49"/>
  <c r="R31" i="49"/>
  <c r="V31" i="49"/>
  <c r="N32" i="49"/>
  <c r="R32" i="49"/>
  <c r="V32" i="49"/>
  <c r="N33" i="49"/>
  <c r="R33" i="49"/>
  <c r="AB12" i="49"/>
  <c r="AB22" i="49"/>
  <c r="AB15" i="49"/>
  <c r="AB24" i="49"/>
  <c r="Y19" i="47"/>
  <c r="U19" i="47"/>
  <c r="AB18" i="49" l="1"/>
  <c r="AB23" i="49"/>
  <c r="AB11" i="49"/>
  <c r="AB14" i="49"/>
  <c r="AB13" i="49"/>
  <c r="AB21" i="49"/>
  <c r="AB17" i="49"/>
  <c r="AB33" i="49"/>
  <c r="AB31" i="49"/>
  <c r="AB29" i="49"/>
  <c r="AB27" i="49"/>
  <c r="AB9" i="49"/>
  <c r="AB20" i="49"/>
  <c r="AB8" i="49"/>
  <c r="AB19" i="49"/>
  <c r="AB30" i="49"/>
  <c r="AB6" i="49"/>
  <c r="AB25" i="49"/>
  <c r="AB7" i="49"/>
  <c r="AB10" i="49"/>
  <c r="AB32" i="49"/>
  <c r="AB28" i="49"/>
  <c r="AB26" i="49"/>
  <c r="C34" i="48"/>
  <c r="V33" i="48" s="1"/>
  <c r="W33" i="48"/>
  <c r="S33" i="48"/>
  <c r="O33" i="48"/>
  <c r="W32" i="48"/>
  <c r="S32" i="48"/>
  <c r="O32" i="48"/>
  <c r="W31" i="48"/>
  <c r="S31" i="48"/>
  <c r="O31" i="48"/>
  <c r="W30" i="48"/>
  <c r="S30" i="48"/>
  <c r="O30" i="48"/>
  <c r="W29" i="48"/>
  <c r="S29" i="48"/>
  <c r="O29" i="48"/>
  <c r="W28" i="48"/>
  <c r="S28" i="48"/>
  <c r="O28" i="48"/>
  <c r="W27" i="48"/>
  <c r="S27" i="48"/>
  <c r="O27" i="48"/>
  <c r="W26" i="48"/>
  <c r="S26" i="48"/>
  <c r="O26" i="48"/>
  <c r="W25" i="48"/>
  <c r="S25" i="48"/>
  <c r="O25" i="48"/>
  <c r="W24" i="48"/>
  <c r="S24" i="48"/>
  <c r="O24" i="48"/>
  <c r="W23" i="48"/>
  <c r="S23" i="48"/>
  <c r="O23" i="48"/>
  <c r="W22" i="48"/>
  <c r="S22" i="48"/>
  <c r="O22" i="48"/>
  <c r="O12" i="48"/>
  <c r="W13" i="48"/>
  <c r="O13" i="48"/>
  <c r="W20" i="48"/>
  <c r="S20" i="48"/>
  <c r="W8" i="48"/>
  <c r="S8" i="48"/>
  <c r="O8" i="48"/>
  <c r="W15" i="48"/>
  <c r="O15" i="48"/>
  <c r="W18" i="48"/>
  <c r="S18" i="48"/>
  <c r="O18" i="48"/>
  <c r="W14" i="48"/>
  <c r="S14" i="48"/>
  <c r="N14" i="48"/>
  <c r="W9" i="48"/>
  <c r="V9" i="48"/>
  <c r="S9" i="48"/>
  <c r="R9" i="48"/>
  <c r="O9" i="48"/>
  <c r="N9" i="48"/>
  <c r="W19" i="48"/>
  <c r="V19" i="48"/>
  <c r="S19" i="48"/>
  <c r="R19" i="48"/>
  <c r="N19" i="48"/>
  <c r="W17" i="48"/>
  <c r="V17" i="48"/>
  <c r="S17" i="48"/>
  <c r="R17" i="48"/>
  <c r="N17" i="48"/>
  <c r="W11" i="48"/>
  <c r="V11" i="48"/>
  <c r="S11" i="48"/>
  <c r="R11" i="48"/>
  <c r="N11" i="48"/>
  <c r="W7" i="48"/>
  <c r="V7" i="48"/>
  <c r="S7" i="48"/>
  <c r="R7" i="48"/>
  <c r="O7" i="48"/>
  <c r="N7" i="48"/>
  <c r="W16" i="48"/>
  <c r="V16" i="48"/>
  <c r="S16" i="48"/>
  <c r="R16" i="48"/>
  <c r="N16" i="48"/>
  <c r="W10" i="48"/>
  <c r="V10" i="48"/>
  <c r="S10" i="48"/>
  <c r="R10" i="48"/>
  <c r="O10" i="48"/>
  <c r="N10" i="48"/>
  <c r="W21" i="48"/>
  <c r="V21" i="48"/>
  <c r="S21" i="48"/>
  <c r="R21" i="48"/>
  <c r="N21" i="48"/>
  <c r="W6" i="48"/>
  <c r="V6" i="48"/>
  <c r="S6" i="48"/>
  <c r="R6" i="48"/>
  <c r="O6" i="48"/>
  <c r="N6" i="48"/>
  <c r="AA3" i="48"/>
  <c r="A30" i="49" l="1"/>
  <c r="A28" i="49"/>
  <c r="A14" i="49"/>
  <c r="A15" i="49"/>
  <c r="A31" i="49"/>
  <c r="A6" i="49"/>
  <c r="A10" i="49"/>
  <c r="A23" i="49"/>
  <c r="A7" i="49"/>
  <c r="A11" i="49"/>
  <c r="A19" i="49"/>
  <c r="A27" i="49"/>
  <c r="A18" i="49"/>
  <c r="A22" i="49"/>
  <c r="A17" i="49"/>
  <c r="A25" i="49"/>
  <c r="A29" i="49"/>
  <c r="A33" i="49"/>
  <c r="A12" i="49"/>
  <c r="A9" i="49"/>
  <c r="A13" i="49"/>
  <c r="A21" i="49"/>
  <c r="A8" i="49"/>
  <c r="A24" i="49"/>
  <c r="A16" i="49"/>
  <c r="A20" i="49"/>
  <c r="A26" i="49"/>
  <c r="A32" i="49"/>
  <c r="S12" i="48"/>
  <c r="W12" i="48"/>
  <c r="S15" i="48"/>
  <c r="S13" i="48"/>
  <c r="O21" i="48"/>
  <c r="O16" i="48"/>
  <c r="AB16" i="48" s="1"/>
  <c r="O11" i="48"/>
  <c r="AB11" i="48" s="1"/>
  <c r="O17" i="48"/>
  <c r="O19" i="48"/>
  <c r="AB19" i="48" s="1"/>
  <c r="O14" i="48"/>
  <c r="O20" i="48"/>
  <c r="AB6" i="48"/>
  <c r="AB21" i="48"/>
  <c r="AB10" i="48"/>
  <c r="AB7" i="48"/>
  <c r="AB17" i="48"/>
  <c r="AB9" i="48"/>
  <c r="R14" i="48"/>
  <c r="V14" i="48"/>
  <c r="N18" i="48"/>
  <c r="R18" i="48"/>
  <c r="V18" i="48"/>
  <c r="N15" i="48"/>
  <c r="R15" i="48"/>
  <c r="V15" i="48"/>
  <c r="N8" i="48"/>
  <c r="R8" i="48"/>
  <c r="V8" i="48"/>
  <c r="N20" i="48"/>
  <c r="R20" i="48"/>
  <c r="V20" i="48"/>
  <c r="N13" i="48"/>
  <c r="R13" i="48"/>
  <c r="V13" i="48"/>
  <c r="N12" i="48"/>
  <c r="R12" i="48"/>
  <c r="V12" i="48"/>
  <c r="N22" i="48"/>
  <c r="R22" i="48"/>
  <c r="V22" i="48"/>
  <c r="N23" i="48"/>
  <c r="R23" i="48"/>
  <c r="V23" i="48"/>
  <c r="N24" i="48"/>
  <c r="R24" i="48"/>
  <c r="V24" i="48"/>
  <c r="N25" i="48"/>
  <c r="R25" i="48"/>
  <c r="V25" i="48"/>
  <c r="N26" i="48"/>
  <c r="R26" i="48"/>
  <c r="V26" i="48"/>
  <c r="N27" i="48"/>
  <c r="R27" i="48"/>
  <c r="V27" i="48"/>
  <c r="N28" i="48"/>
  <c r="R28" i="48"/>
  <c r="V28" i="48"/>
  <c r="N29" i="48"/>
  <c r="R29" i="48"/>
  <c r="V29" i="48"/>
  <c r="N30" i="48"/>
  <c r="R30" i="48"/>
  <c r="V30" i="48"/>
  <c r="N31" i="48"/>
  <c r="R31" i="48"/>
  <c r="V31" i="48"/>
  <c r="N32" i="48"/>
  <c r="R32" i="48"/>
  <c r="V32" i="48"/>
  <c r="N33" i="48"/>
  <c r="R33" i="48"/>
  <c r="Q17" i="46"/>
  <c r="Q25" i="46"/>
  <c r="C34" i="47"/>
  <c r="V33" i="47" s="1"/>
  <c r="W33" i="47"/>
  <c r="S33" i="47"/>
  <c r="O33" i="47"/>
  <c r="W32" i="47"/>
  <c r="S32" i="47"/>
  <c r="O32" i="47"/>
  <c r="W31" i="47"/>
  <c r="S31" i="47"/>
  <c r="O31" i="47"/>
  <c r="W30" i="47"/>
  <c r="S30" i="47"/>
  <c r="O30" i="47"/>
  <c r="W29" i="47"/>
  <c r="S29" i="47"/>
  <c r="O29" i="47"/>
  <c r="W28" i="47"/>
  <c r="S28" i="47"/>
  <c r="O28" i="47"/>
  <c r="W27" i="47"/>
  <c r="S27" i="47"/>
  <c r="O27" i="47"/>
  <c r="W26" i="47"/>
  <c r="S26" i="47"/>
  <c r="O26" i="47"/>
  <c r="W25" i="47"/>
  <c r="S25" i="47"/>
  <c r="O25" i="47"/>
  <c r="W24" i="47"/>
  <c r="S24" i="47"/>
  <c r="O24" i="47"/>
  <c r="W23" i="47"/>
  <c r="S23" i="47"/>
  <c r="O23" i="47"/>
  <c r="W22" i="47"/>
  <c r="S22" i="47"/>
  <c r="O22" i="47"/>
  <c r="W21" i="47"/>
  <c r="S21" i="47"/>
  <c r="O21" i="47"/>
  <c r="W20" i="47"/>
  <c r="S20" i="47"/>
  <c r="O20" i="47"/>
  <c r="W17" i="47"/>
  <c r="S17" i="47"/>
  <c r="O17" i="47"/>
  <c r="W13" i="47"/>
  <c r="S13" i="47"/>
  <c r="O13" i="47"/>
  <c r="W9" i="47"/>
  <c r="S9" i="47"/>
  <c r="O9" i="47"/>
  <c r="W16" i="47"/>
  <c r="S16" i="47"/>
  <c r="O16" i="47"/>
  <c r="S6" i="47"/>
  <c r="O6" i="47"/>
  <c r="W10" i="47"/>
  <c r="S10" i="47"/>
  <c r="W7" i="47"/>
  <c r="O7" i="47"/>
  <c r="W19" i="47"/>
  <c r="S19" i="47"/>
  <c r="W14" i="47"/>
  <c r="O14" i="47"/>
  <c r="W8" i="47"/>
  <c r="S8" i="47"/>
  <c r="W15" i="47"/>
  <c r="O15" i="47"/>
  <c r="W11" i="47"/>
  <c r="S11" i="47"/>
  <c r="O11" i="47"/>
  <c r="W18" i="47"/>
  <c r="S18" i="47"/>
  <c r="O18" i="47"/>
  <c r="W12" i="47"/>
  <c r="S12" i="47"/>
  <c r="O12" i="47"/>
  <c r="AA3" i="47"/>
  <c r="S15" i="47" l="1"/>
  <c r="O8" i="47"/>
  <c r="S14" i="47"/>
  <c r="O19" i="47"/>
  <c r="S7" i="47"/>
  <c r="O10" i="47"/>
  <c r="W6" i="47"/>
  <c r="N12" i="47"/>
  <c r="R12" i="47"/>
  <c r="V12" i="47"/>
  <c r="N18" i="47"/>
  <c r="R18" i="47"/>
  <c r="V18" i="47"/>
  <c r="N11" i="47"/>
  <c r="R11" i="47"/>
  <c r="V11" i="47"/>
  <c r="N15" i="47"/>
  <c r="R15" i="47"/>
  <c r="V15" i="47"/>
  <c r="N8" i="47"/>
  <c r="R8" i="47"/>
  <c r="V8" i="47"/>
  <c r="N14" i="47"/>
  <c r="R14" i="47"/>
  <c r="V14" i="47"/>
  <c r="N19" i="47"/>
  <c r="R19" i="47"/>
  <c r="V19" i="47"/>
  <c r="N7" i="47"/>
  <c r="R7" i="47"/>
  <c r="V7" i="47"/>
  <c r="N10" i="47"/>
  <c r="R10" i="47"/>
  <c r="V10" i="47"/>
  <c r="N6" i="47"/>
  <c r="R6" i="47"/>
  <c r="V6" i="47"/>
  <c r="N16" i="47"/>
  <c r="R16" i="47"/>
  <c r="V16" i="47"/>
  <c r="N9" i="47"/>
  <c r="R9" i="47"/>
  <c r="V9" i="47"/>
  <c r="N13" i="47"/>
  <c r="R13" i="47"/>
  <c r="V13" i="47"/>
  <c r="N17" i="47"/>
  <c r="R17" i="47"/>
  <c r="V17" i="47"/>
  <c r="N20" i="47"/>
  <c r="R20" i="47"/>
  <c r="V20" i="47"/>
  <c r="N21" i="47"/>
  <c r="R21" i="47"/>
  <c r="V21" i="47"/>
  <c r="N22" i="47"/>
  <c r="R22" i="47"/>
  <c r="V22" i="47"/>
  <c r="N23" i="47"/>
  <c r="R23" i="47"/>
  <c r="V23" i="47"/>
  <c r="N24" i="47"/>
  <c r="R24" i="47"/>
  <c r="V24" i="47"/>
  <c r="N25" i="47"/>
  <c r="R25" i="47"/>
  <c r="V25" i="47"/>
  <c r="N26" i="47"/>
  <c r="R26" i="47"/>
  <c r="V26" i="47"/>
  <c r="N27" i="47"/>
  <c r="R27" i="47"/>
  <c r="V27" i="47"/>
  <c r="N28" i="47"/>
  <c r="R28" i="47"/>
  <c r="V28" i="47"/>
  <c r="N29" i="47"/>
  <c r="R29" i="47"/>
  <c r="V29" i="47"/>
  <c r="N30" i="47"/>
  <c r="R30" i="47"/>
  <c r="V30" i="47"/>
  <c r="N31" i="47"/>
  <c r="R31" i="47"/>
  <c r="V31" i="47"/>
  <c r="N32" i="47"/>
  <c r="R32" i="47"/>
  <c r="V32" i="47"/>
  <c r="N33" i="47"/>
  <c r="R33" i="47"/>
  <c r="AB33" i="48"/>
  <c r="AB14" i="48"/>
  <c r="AB32" i="48"/>
  <c r="AB30" i="48"/>
  <c r="AB28" i="48"/>
  <c r="AB26" i="48"/>
  <c r="AB24" i="48"/>
  <c r="AB22" i="48"/>
  <c r="AB13" i="48"/>
  <c r="AB8" i="48"/>
  <c r="AB18" i="48"/>
  <c r="AB31" i="48"/>
  <c r="AB29" i="48"/>
  <c r="AB27" i="48"/>
  <c r="AB25" i="48"/>
  <c r="AB23" i="48"/>
  <c r="AB12" i="48"/>
  <c r="AB20" i="48"/>
  <c r="AB15" i="48"/>
  <c r="A17" i="48" l="1"/>
  <c r="A21" i="48"/>
  <c r="A29" i="48"/>
  <c r="A25" i="48"/>
  <c r="A19" i="48"/>
  <c r="A23" i="48"/>
  <c r="A27" i="48"/>
  <c r="A31" i="48"/>
  <c r="A18" i="48"/>
  <c r="A22" i="48"/>
  <c r="A26" i="48"/>
  <c r="A30" i="48"/>
  <c r="A15" i="48"/>
  <c r="A16" i="48"/>
  <c r="A20" i="48"/>
  <c r="A24" i="48"/>
  <c r="A28" i="48"/>
  <c r="A32" i="48"/>
  <c r="A33" i="48"/>
  <c r="AB10" i="47"/>
  <c r="A9" i="48"/>
  <c r="A12" i="48"/>
  <c r="A8" i="48"/>
  <c r="A11" i="48"/>
  <c r="A7" i="48"/>
  <c r="A13" i="48"/>
  <c r="A6" i="48"/>
  <c r="A10" i="48"/>
  <c r="A14" i="48"/>
  <c r="AB11" i="47"/>
  <c r="AB17" i="47"/>
  <c r="AB8" i="47"/>
  <c r="AB12" i="47"/>
  <c r="AB16" i="47"/>
  <c r="AB19" i="47"/>
  <c r="AB33" i="47"/>
  <c r="AB31" i="47"/>
  <c r="AB29" i="47"/>
  <c r="AB27" i="47"/>
  <c r="AB25" i="47"/>
  <c r="AB23" i="47"/>
  <c r="AB21" i="47"/>
  <c r="AB13" i="47"/>
  <c r="AB9" i="47"/>
  <c r="AB6" i="47"/>
  <c r="AB7" i="47"/>
  <c r="AB14" i="47"/>
  <c r="AB15" i="47"/>
  <c r="AB18" i="47"/>
  <c r="AB30" i="47"/>
  <c r="AB28" i="47"/>
  <c r="AB32" i="47"/>
  <c r="AB24" i="47"/>
  <c r="AB26" i="47"/>
  <c r="AB22" i="47"/>
  <c r="AB20" i="47"/>
  <c r="U20" i="43"/>
  <c r="C34" i="46"/>
  <c r="V33" i="46" s="1"/>
  <c r="W33" i="46"/>
  <c r="S33" i="46"/>
  <c r="O33" i="46"/>
  <c r="W32" i="46"/>
  <c r="S32" i="46"/>
  <c r="O32" i="46"/>
  <c r="W31" i="46"/>
  <c r="S31" i="46"/>
  <c r="O31" i="46"/>
  <c r="W30" i="46"/>
  <c r="S30" i="46"/>
  <c r="O30" i="46"/>
  <c r="W29" i="46"/>
  <c r="S29" i="46"/>
  <c r="O29" i="46"/>
  <c r="W28" i="46"/>
  <c r="S28" i="46"/>
  <c r="O28" i="46"/>
  <c r="W27" i="46"/>
  <c r="S27" i="46"/>
  <c r="O27" i="46"/>
  <c r="W26" i="46"/>
  <c r="S26" i="46"/>
  <c r="O26" i="46"/>
  <c r="W14" i="46"/>
  <c r="S14" i="46"/>
  <c r="O14" i="46"/>
  <c r="W21" i="46"/>
  <c r="S21" i="46"/>
  <c r="O21" i="46"/>
  <c r="W20" i="46"/>
  <c r="S20" i="46"/>
  <c r="W15" i="46"/>
  <c r="S15" i="46"/>
  <c r="W17" i="46"/>
  <c r="O17" i="46"/>
  <c r="W11" i="46"/>
  <c r="S11" i="46"/>
  <c r="O11" i="46"/>
  <c r="W10" i="46"/>
  <c r="O10" i="46"/>
  <c r="S13" i="46"/>
  <c r="W23" i="46"/>
  <c r="O23" i="46"/>
  <c r="S22" i="46"/>
  <c r="O22" i="46"/>
  <c r="W6" i="46"/>
  <c r="S6" i="46"/>
  <c r="O6" i="46"/>
  <c r="W24" i="46"/>
  <c r="S24" i="46"/>
  <c r="O24" i="46"/>
  <c r="W8" i="46"/>
  <c r="S8" i="46"/>
  <c r="O8" i="46"/>
  <c r="W18" i="46"/>
  <c r="S18" i="46"/>
  <c r="O18" i="46"/>
  <c r="W9" i="46"/>
  <c r="S9" i="46"/>
  <c r="O9" i="46"/>
  <c r="W7" i="46"/>
  <c r="S7" i="46"/>
  <c r="O7" i="46"/>
  <c r="W16" i="46"/>
  <c r="S16" i="46"/>
  <c r="O16" i="46"/>
  <c r="W25" i="46"/>
  <c r="S25" i="46"/>
  <c r="O25" i="46"/>
  <c r="W19" i="46"/>
  <c r="S19" i="46"/>
  <c r="O19" i="46"/>
  <c r="W12" i="46"/>
  <c r="S12" i="46"/>
  <c r="O12" i="46"/>
  <c r="AA3" i="46"/>
  <c r="N12" i="46" l="1"/>
  <c r="R12" i="46"/>
  <c r="V12" i="46"/>
  <c r="N19" i="46"/>
  <c r="R19" i="46"/>
  <c r="V19" i="46"/>
  <c r="N25" i="46"/>
  <c r="R25" i="46"/>
  <c r="V25" i="46"/>
  <c r="N16" i="46"/>
  <c r="R16" i="46"/>
  <c r="V16" i="46"/>
  <c r="N7" i="46"/>
  <c r="R7" i="46"/>
  <c r="V7" i="46"/>
  <c r="N9" i="46"/>
  <c r="R9" i="46"/>
  <c r="V9" i="46"/>
  <c r="N18" i="46"/>
  <c r="R18" i="46"/>
  <c r="V18" i="46"/>
  <c r="N8" i="46"/>
  <c r="R8" i="46"/>
  <c r="V8" i="46"/>
  <c r="N24" i="46"/>
  <c r="R24" i="46"/>
  <c r="V24" i="46"/>
  <c r="N6" i="46"/>
  <c r="W22" i="46"/>
  <c r="S23" i="46"/>
  <c r="O13" i="46"/>
  <c r="W13" i="46"/>
  <c r="S10" i="46"/>
  <c r="S17" i="46"/>
  <c r="O15" i="46"/>
  <c r="A20" i="47"/>
  <c r="A26" i="47"/>
  <c r="A32" i="47"/>
  <c r="A30" i="47"/>
  <c r="A27" i="47"/>
  <c r="A12" i="47"/>
  <c r="A16" i="47"/>
  <c r="A21" i="47"/>
  <c r="A8" i="47"/>
  <c r="A11" i="47"/>
  <c r="A19" i="47"/>
  <c r="A24" i="47"/>
  <c r="A6" i="47"/>
  <c r="A18" i="47"/>
  <c r="A22" i="47"/>
  <c r="A25" i="47"/>
  <c r="A10" i="47"/>
  <c r="A17" i="47"/>
  <c r="A29" i="47"/>
  <c r="A28" i="47"/>
  <c r="A14" i="47"/>
  <c r="A31" i="47"/>
  <c r="A7" i="47"/>
  <c r="A9" i="47"/>
  <c r="A33" i="47"/>
  <c r="A13" i="47"/>
  <c r="A15" i="47"/>
  <c r="A23" i="47"/>
  <c r="O20" i="46"/>
  <c r="R6" i="46"/>
  <c r="V6" i="46"/>
  <c r="N22" i="46"/>
  <c r="R22" i="46"/>
  <c r="V22" i="46"/>
  <c r="N23" i="46"/>
  <c r="R23" i="46"/>
  <c r="V23" i="46"/>
  <c r="N13" i="46"/>
  <c r="R13" i="46"/>
  <c r="V13" i="46"/>
  <c r="N10" i="46"/>
  <c r="R10" i="46"/>
  <c r="V10" i="46"/>
  <c r="N11" i="46"/>
  <c r="R11" i="46"/>
  <c r="V11" i="46"/>
  <c r="N17" i="46"/>
  <c r="R17" i="46"/>
  <c r="V17" i="46"/>
  <c r="N15" i="46"/>
  <c r="R15" i="46"/>
  <c r="V15" i="46"/>
  <c r="N20" i="46"/>
  <c r="R20" i="46"/>
  <c r="V20" i="46"/>
  <c r="N21" i="46"/>
  <c r="R21" i="46"/>
  <c r="V21" i="46"/>
  <c r="N14" i="46"/>
  <c r="R14" i="46"/>
  <c r="V14" i="46"/>
  <c r="N26" i="46"/>
  <c r="R26" i="46"/>
  <c r="V26" i="46"/>
  <c r="N27" i="46"/>
  <c r="R27" i="46"/>
  <c r="V27" i="46"/>
  <c r="N28" i="46"/>
  <c r="R28" i="46"/>
  <c r="V28" i="46"/>
  <c r="N29" i="46"/>
  <c r="R29" i="46"/>
  <c r="V29" i="46"/>
  <c r="N30" i="46"/>
  <c r="R30" i="46"/>
  <c r="V30" i="46"/>
  <c r="N31" i="46"/>
  <c r="R31" i="46"/>
  <c r="V31" i="46"/>
  <c r="N32" i="46"/>
  <c r="R32" i="46"/>
  <c r="V32" i="46"/>
  <c r="N33" i="46"/>
  <c r="R33" i="46"/>
  <c r="C34" i="43"/>
  <c r="V33" i="43" s="1"/>
  <c r="W33" i="43"/>
  <c r="S33" i="43"/>
  <c r="O33" i="43"/>
  <c r="W32" i="43"/>
  <c r="S32" i="43"/>
  <c r="O32" i="43"/>
  <c r="W31" i="43"/>
  <c r="S31" i="43"/>
  <c r="O31" i="43"/>
  <c r="W30" i="43"/>
  <c r="S30" i="43"/>
  <c r="O30" i="43"/>
  <c r="W29" i="43"/>
  <c r="S29" i="43"/>
  <c r="O29" i="43"/>
  <c r="W28" i="43"/>
  <c r="S28" i="43"/>
  <c r="O28" i="43"/>
  <c r="W27" i="43"/>
  <c r="S27" i="43"/>
  <c r="O27" i="43"/>
  <c r="W26" i="43"/>
  <c r="S26" i="43"/>
  <c r="O26" i="43"/>
  <c r="W25" i="43"/>
  <c r="S25" i="43"/>
  <c r="O25" i="43"/>
  <c r="W16" i="43"/>
  <c r="W15" i="43"/>
  <c r="W22" i="43"/>
  <c r="O22" i="43"/>
  <c r="W20" i="43"/>
  <c r="O20" i="43"/>
  <c r="W9" i="43"/>
  <c r="O13" i="43"/>
  <c r="S12" i="43"/>
  <c r="O14" i="43"/>
  <c r="S11" i="43"/>
  <c r="O11" i="43"/>
  <c r="W17" i="43"/>
  <c r="O17" i="43"/>
  <c r="W7" i="43"/>
  <c r="W24" i="43"/>
  <c r="S24" i="43"/>
  <c r="O24" i="43"/>
  <c r="O19" i="43"/>
  <c r="W23" i="43"/>
  <c r="S23" i="43"/>
  <c r="O23" i="43"/>
  <c r="O8" i="43"/>
  <c r="W21" i="43"/>
  <c r="S21" i="43"/>
  <c r="O21" i="43"/>
  <c r="AA3" i="43"/>
  <c r="J49" i="4"/>
  <c r="L49" i="4"/>
  <c r="N49" i="4"/>
  <c r="J50" i="4"/>
  <c r="L50" i="4"/>
  <c r="N50" i="4"/>
  <c r="J51" i="4"/>
  <c r="J52" i="4"/>
  <c r="J53" i="4"/>
  <c r="H49" i="4"/>
  <c r="H50" i="4"/>
  <c r="H51" i="4"/>
  <c r="H52" i="4"/>
  <c r="H53" i="4"/>
  <c r="F47" i="4"/>
  <c r="H47" i="4" s="1"/>
  <c r="J47" i="4" s="1"/>
  <c r="L47" i="4" s="1"/>
  <c r="N47" i="4" s="1"/>
  <c r="P47" i="4" s="1"/>
  <c r="R47" i="4" s="1"/>
  <c r="T47" i="4" s="1"/>
  <c r="V47" i="4" s="1"/>
  <c r="F48" i="4"/>
  <c r="H48" i="4" s="1"/>
  <c r="J48" i="4" s="1"/>
  <c r="L48" i="4" s="1"/>
  <c r="N48" i="4" s="1"/>
  <c r="P48" i="4" s="1"/>
  <c r="R48" i="4" s="1"/>
  <c r="T48" i="4" s="1"/>
  <c r="V48" i="4" s="1"/>
  <c r="F49" i="4"/>
  <c r="F50" i="4"/>
  <c r="F51" i="4"/>
  <c r="F52" i="4"/>
  <c r="D26" i="4"/>
  <c r="F26" i="4" s="1"/>
  <c r="D40" i="4"/>
  <c r="F40" i="4" s="1"/>
  <c r="D42" i="4"/>
  <c r="F42" i="4" s="1"/>
  <c r="H42" i="4" s="1"/>
  <c r="J42" i="4" s="1"/>
  <c r="L42" i="4" s="1"/>
  <c r="N42" i="4" s="1"/>
  <c r="P42" i="4" s="1"/>
  <c r="R42" i="4" s="1"/>
  <c r="T42" i="4" s="1"/>
  <c r="V42" i="4" s="1"/>
  <c r="D43" i="4"/>
  <c r="F43" i="4"/>
  <c r="H43" i="4" s="1"/>
  <c r="J43" i="4" s="1"/>
  <c r="L43" i="4" s="1"/>
  <c r="N43" i="4" s="1"/>
  <c r="P43" i="4" s="1"/>
  <c r="R43" i="4" s="1"/>
  <c r="T43" i="4" s="1"/>
  <c r="V43" i="4" s="1"/>
  <c r="D44" i="4"/>
  <c r="F44" i="4" s="1"/>
  <c r="H44" i="4" s="1"/>
  <c r="J44" i="4" s="1"/>
  <c r="L44" i="4" s="1"/>
  <c r="N44" i="4" s="1"/>
  <c r="P44" i="4" s="1"/>
  <c r="R44" i="4" s="1"/>
  <c r="T44" i="4" s="1"/>
  <c r="V44" i="4" s="1"/>
  <c r="D45" i="4"/>
  <c r="F45" i="4" s="1"/>
  <c r="H45" i="4" s="1"/>
  <c r="J45" i="4" s="1"/>
  <c r="L45" i="4" s="1"/>
  <c r="N45" i="4" s="1"/>
  <c r="P45" i="4" s="1"/>
  <c r="R45" i="4" s="1"/>
  <c r="T45" i="4" s="1"/>
  <c r="V45" i="4" s="1"/>
  <c r="D46" i="4"/>
  <c r="F46" i="4" s="1"/>
  <c r="H46" i="4" s="1"/>
  <c r="J46" i="4" s="1"/>
  <c r="L46" i="4" s="1"/>
  <c r="N46" i="4" s="1"/>
  <c r="P46" i="4" s="1"/>
  <c r="R46" i="4" s="1"/>
  <c r="T46" i="4" s="1"/>
  <c r="V46" i="4" s="1"/>
  <c r="D47" i="4"/>
  <c r="D48" i="4"/>
  <c r="D49" i="4"/>
  <c r="D50" i="4"/>
  <c r="D51" i="4"/>
  <c r="D52" i="4"/>
  <c r="D53" i="4"/>
  <c r="D33" i="4"/>
  <c r="F33" i="4" s="1"/>
  <c r="H33" i="4" s="1"/>
  <c r="J33" i="4" s="1"/>
  <c r="L33" i="4" s="1"/>
  <c r="D41" i="4"/>
  <c r="F41" i="4" s="1"/>
  <c r="H41" i="4" s="1"/>
  <c r="J41" i="4" s="1"/>
  <c r="L41" i="4" s="1"/>
  <c r="N41" i="4" s="1"/>
  <c r="P41" i="4" s="1"/>
  <c r="R41" i="4" s="1"/>
  <c r="T41" i="4" s="1"/>
  <c r="V41" i="4" s="1"/>
  <c r="D21" i="4"/>
  <c r="F21" i="4" s="1"/>
  <c r="D9" i="4"/>
  <c r="F9" i="4" s="1"/>
  <c r="D36" i="4"/>
  <c r="F36" i="4" s="1"/>
  <c r="H36" i="4" s="1"/>
  <c r="D16" i="4"/>
  <c r="F16" i="4" s="1"/>
  <c r="H16" i="4" s="1"/>
  <c r="D29" i="4"/>
  <c r="F29" i="4" s="1"/>
  <c r="D12" i="4"/>
  <c r="F12" i="4" s="1"/>
  <c r="H12" i="4" s="1"/>
  <c r="D11" i="4"/>
  <c r="F11" i="4" s="1"/>
  <c r="D31" i="4"/>
  <c r="F31" i="4" s="1"/>
  <c r="D37" i="4"/>
  <c r="F37" i="4" s="1"/>
  <c r="D39" i="4"/>
  <c r="F39" i="4" s="1"/>
  <c r="D23" i="4"/>
  <c r="F23" i="4" s="1"/>
  <c r="D24" i="4"/>
  <c r="D34" i="4"/>
  <c r="F34" i="4" s="1"/>
  <c r="D5" i="4"/>
  <c r="F5" i="4" s="1"/>
  <c r="F53" i="4"/>
  <c r="D18" i="4"/>
  <c r="F18" i="4" s="1"/>
  <c r="D28" i="4"/>
  <c r="F28" i="4" s="1"/>
  <c r="D32" i="4"/>
  <c r="D15" i="4"/>
  <c r="F15" i="4" s="1"/>
  <c r="D27" i="4"/>
  <c r="D22" i="4"/>
  <c r="F22" i="4" s="1"/>
  <c r="D30" i="4"/>
  <c r="F30" i="4" s="1"/>
  <c r="D35" i="4"/>
  <c r="F35" i="4" s="1"/>
  <c r="H35" i="4" s="1"/>
  <c r="D8" i="4"/>
  <c r="F8" i="4" s="1"/>
  <c r="D10" i="4"/>
  <c r="F10" i="4" s="1"/>
  <c r="D13" i="4"/>
  <c r="D19" i="4"/>
  <c r="F19" i="4" s="1"/>
  <c r="H19" i="4" s="1"/>
  <c r="D24" i="5"/>
  <c r="F32" i="4"/>
  <c r="H32" i="4" s="1"/>
  <c r="J32" i="4" s="1"/>
  <c r="L32" i="4" s="1"/>
  <c r="L52" i="4"/>
  <c r="N52" i="4"/>
  <c r="P52" i="4"/>
  <c r="L53" i="4"/>
  <c r="N53" i="4"/>
  <c r="P53" i="4"/>
  <c r="O22" i="5"/>
  <c r="O23" i="5"/>
  <c r="O24" i="5"/>
  <c r="O25" i="5"/>
  <c r="O26" i="5"/>
  <c r="O27" i="5"/>
  <c r="O28" i="5"/>
  <c r="O29" i="5"/>
  <c r="O30" i="5"/>
  <c r="O31" i="5"/>
  <c r="O32" i="5"/>
  <c r="J21" i="5"/>
  <c r="J22" i="5"/>
  <c r="J23" i="5"/>
  <c r="K21" i="5"/>
  <c r="K22" i="5"/>
  <c r="L21" i="5"/>
  <c r="S22" i="5"/>
  <c r="R22" i="5"/>
  <c r="Y22" i="5"/>
  <c r="U22" i="5"/>
  <c r="W22" i="5"/>
  <c r="Q22" i="5"/>
  <c r="V22" i="5"/>
  <c r="D25" i="4"/>
  <c r="F25" i="4" s="1"/>
  <c r="D38" i="4"/>
  <c r="F38" i="4" s="1"/>
  <c r="D14" i="4"/>
  <c r="F14" i="4" s="1"/>
  <c r="H14" i="4" s="1"/>
  <c r="T22" i="5"/>
  <c r="X22" i="5"/>
  <c r="X23" i="5"/>
  <c r="P22" i="5"/>
  <c r="P23" i="5"/>
  <c r="P24" i="5"/>
  <c r="P25" i="5"/>
  <c r="P26" i="5"/>
  <c r="D17" i="4"/>
  <c r="F17" i="4" s="1"/>
  <c r="H17" i="4" s="1"/>
  <c r="J17" i="4" s="1"/>
  <c r="D6" i="4"/>
  <c r="F6" i="4" s="1"/>
  <c r="H10" i="4" s="1"/>
  <c r="D20" i="4"/>
  <c r="F20" i="4" s="1"/>
  <c r="D7" i="4"/>
  <c r="F7" i="4" s="1"/>
  <c r="H6" i="4" s="1"/>
  <c r="J6" i="4" s="1"/>
  <c r="P73" i="4"/>
  <c r="T73" i="4"/>
  <c r="T72" i="4"/>
  <c r="T71" i="4"/>
  <c r="V69" i="4"/>
  <c r="V68" i="4"/>
  <c r="V67" i="4"/>
  <c r="V66" i="4"/>
  <c r="V65" i="4"/>
  <c r="T64" i="4"/>
  <c r="V64" i="4"/>
  <c r="T63" i="4"/>
  <c r="V63" i="4"/>
  <c r="T62" i="4"/>
  <c r="V62" i="4"/>
  <c r="T61" i="4"/>
  <c r="V61" i="4"/>
  <c r="T60" i="4"/>
  <c r="V60" i="4"/>
  <c r="T59" i="4"/>
  <c r="V59" i="4"/>
  <c r="T58" i="4"/>
  <c r="V58" i="4"/>
  <c r="T57" i="4"/>
  <c r="V57" i="4"/>
  <c r="T55" i="4"/>
  <c r="V55" i="4"/>
  <c r="P50" i="4"/>
  <c r="R50" i="4"/>
  <c r="P49" i="4"/>
  <c r="R49" i="4"/>
  <c r="A52" i="4"/>
  <c r="R52" i="4"/>
  <c r="F27" i="4"/>
  <c r="H23" i="4" s="1"/>
  <c r="J14" i="4" s="1"/>
  <c r="H38" i="4"/>
  <c r="F13" i="4"/>
  <c r="H13" i="4" s="1"/>
  <c r="J13" i="4" s="1"/>
  <c r="F24" i="4"/>
  <c r="L51" i="4"/>
  <c r="N51" i="4"/>
  <c r="P51" i="4"/>
  <c r="R51" i="4"/>
  <c r="T51" i="4"/>
  <c r="T49" i="4"/>
  <c r="V49" i="4"/>
  <c r="R53" i="4"/>
  <c r="P56" i="4"/>
  <c r="R56" i="4"/>
  <c r="T50" i="4"/>
  <c r="U23" i="5"/>
  <c r="S23" i="5"/>
  <c r="P54" i="4"/>
  <c r="W23" i="5"/>
  <c r="W24" i="5"/>
  <c r="P27" i="5"/>
  <c r="P28" i="5"/>
  <c r="P29" i="5"/>
  <c r="V23" i="5"/>
  <c r="T23" i="5"/>
  <c r="T24" i="5"/>
  <c r="R23" i="5"/>
  <c r="S24" i="5"/>
  <c r="Q23" i="5"/>
  <c r="T53" i="4"/>
  <c r="T56" i="4"/>
  <c r="V24" i="5"/>
  <c r="U24" i="5"/>
  <c r="R54" i="4"/>
  <c r="S25" i="5"/>
  <c r="S26" i="5"/>
  <c r="Q24" i="5"/>
  <c r="P30" i="5"/>
  <c r="P31" i="5"/>
  <c r="R24" i="5"/>
  <c r="T25" i="5"/>
  <c r="V53" i="4"/>
  <c r="Q25" i="5"/>
  <c r="R25" i="5"/>
  <c r="V56" i="4"/>
  <c r="T52" i="4"/>
  <c r="V52" i="4"/>
  <c r="T54" i="4"/>
  <c r="U25" i="5"/>
  <c r="V25" i="5"/>
  <c r="R26" i="5"/>
  <c r="Q26" i="5"/>
  <c r="Q27" i="5"/>
  <c r="S27" i="5"/>
  <c r="S28" i="5"/>
  <c r="T26" i="5"/>
  <c r="U26" i="5"/>
  <c r="V50" i="4"/>
  <c r="V51" i="4"/>
  <c r="V54" i="4"/>
  <c r="T27" i="5"/>
  <c r="R27" i="5"/>
  <c r="Q28" i="5"/>
  <c r="Q29" i="5"/>
  <c r="Q30" i="5"/>
  <c r="R28" i="5"/>
  <c r="R29" i="5"/>
  <c r="A53" i="4"/>
  <c r="A54" i="4"/>
  <c r="A55" i="4"/>
  <c r="A56" i="4"/>
  <c r="A57" i="4"/>
  <c r="A58" i="4"/>
  <c r="A59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H11" i="4" l="1"/>
  <c r="H34" i="4"/>
  <c r="AB16" i="46"/>
  <c r="AB19" i="46"/>
  <c r="AB8" i="46"/>
  <c r="AB7" i="46"/>
  <c r="AB24" i="46"/>
  <c r="AB18" i="46"/>
  <c r="AB25" i="46"/>
  <c r="AB12" i="46"/>
  <c r="AB9" i="46"/>
  <c r="H37" i="4"/>
  <c r="J35" i="4" s="1"/>
  <c r="J38" i="4"/>
  <c r="J36" i="4"/>
  <c r="H24" i="4"/>
  <c r="H40" i="4"/>
  <c r="J34" i="4" s="1"/>
  <c r="H15" i="4"/>
  <c r="J12" i="4" s="1"/>
  <c r="L13" i="4" s="1"/>
  <c r="N13" i="4" s="1"/>
  <c r="P13" i="4" s="1"/>
  <c r="R13" i="4" s="1"/>
  <c r="T13" i="4" s="1"/>
  <c r="V13" i="4" s="1"/>
  <c r="H28" i="4"/>
  <c r="H29" i="4"/>
  <c r="J16" i="4" s="1"/>
  <c r="H31" i="4"/>
  <c r="H26" i="4"/>
  <c r="H5" i="4"/>
  <c r="H21" i="4"/>
  <c r="H9" i="4"/>
  <c r="H20" i="4"/>
  <c r="J15" i="4" s="1"/>
  <c r="L14" i="4" s="1"/>
  <c r="N14" i="4" s="1"/>
  <c r="P14" i="4" s="1"/>
  <c r="R14" i="4" s="1"/>
  <c r="T14" i="4" s="1"/>
  <c r="V14" i="4" s="1"/>
  <c r="H30" i="4"/>
  <c r="H25" i="4"/>
  <c r="J29" i="4" s="1"/>
  <c r="H27" i="4"/>
  <c r="J31" i="4" s="1"/>
  <c r="H39" i="4"/>
  <c r="J39" i="4" s="1"/>
  <c r="L38" i="4" s="1"/>
  <c r="H18" i="4"/>
  <c r="J23" i="4" s="1"/>
  <c r="H7" i="4"/>
  <c r="J7" i="4" s="1"/>
  <c r="H8" i="4"/>
  <c r="J10" i="4" s="1"/>
  <c r="H22" i="4"/>
  <c r="J19" i="4" s="1"/>
  <c r="L17" i="4" s="1"/>
  <c r="W11" i="43"/>
  <c r="W14" i="43"/>
  <c r="W12" i="43"/>
  <c r="W13" i="43"/>
  <c r="W8" i="43"/>
  <c r="S18" i="43"/>
  <c r="S10" i="43"/>
  <c r="W6" i="43"/>
  <c r="W18" i="43"/>
  <c r="W19" i="43"/>
  <c r="W10" i="43"/>
  <c r="S6" i="43"/>
  <c r="O9" i="43"/>
  <c r="S8" i="43"/>
  <c r="S7" i="43"/>
  <c r="S20" i="43"/>
  <c r="S15" i="43"/>
  <c r="O16" i="43"/>
  <c r="O18" i="43"/>
  <c r="S19" i="43"/>
  <c r="O10" i="43"/>
  <c r="O7" i="43"/>
  <c r="S17" i="43"/>
  <c r="S14" i="43"/>
  <c r="O12" i="43"/>
  <c r="S13" i="43"/>
  <c r="O6" i="43"/>
  <c r="S9" i="43"/>
  <c r="S22" i="43"/>
  <c r="O15" i="43"/>
  <c r="S16" i="43"/>
  <c r="N21" i="43"/>
  <c r="R21" i="43"/>
  <c r="V21" i="43"/>
  <c r="N8" i="43"/>
  <c r="R8" i="43"/>
  <c r="V8" i="43"/>
  <c r="N23" i="43"/>
  <c r="R23" i="43"/>
  <c r="V23" i="43"/>
  <c r="N18" i="43"/>
  <c r="R18" i="43"/>
  <c r="V18" i="43"/>
  <c r="N19" i="43"/>
  <c r="R19" i="43"/>
  <c r="V19" i="43"/>
  <c r="N10" i="43"/>
  <c r="R10" i="43"/>
  <c r="V10" i="43"/>
  <c r="N24" i="43"/>
  <c r="R24" i="43"/>
  <c r="V24" i="43"/>
  <c r="N7" i="43"/>
  <c r="R7" i="43"/>
  <c r="V7" i="43"/>
  <c r="N17" i="43"/>
  <c r="R17" i="43"/>
  <c r="V17" i="43"/>
  <c r="N11" i="43"/>
  <c r="R11" i="43"/>
  <c r="V11" i="43"/>
  <c r="N14" i="43"/>
  <c r="R14" i="43"/>
  <c r="V14" i="43"/>
  <c r="N12" i="43"/>
  <c r="R12" i="43"/>
  <c r="V12" i="43"/>
  <c r="N13" i="43"/>
  <c r="R13" i="43"/>
  <c r="V13" i="43"/>
  <c r="N6" i="43"/>
  <c r="R6" i="43"/>
  <c r="V6" i="43"/>
  <c r="N9" i="43"/>
  <c r="R9" i="43"/>
  <c r="V9" i="43"/>
  <c r="N20" i="43"/>
  <c r="R20" i="43"/>
  <c r="V20" i="43"/>
  <c r="N22" i="43"/>
  <c r="R22" i="43"/>
  <c r="V22" i="43"/>
  <c r="N15" i="43"/>
  <c r="R15" i="43"/>
  <c r="V15" i="43"/>
  <c r="N16" i="43"/>
  <c r="R16" i="43"/>
  <c r="V16" i="43"/>
  <c r="N25" i="43"/>
  <c r="R25" i="43"/>
  <c r="V25" i="43"/>
  <c r="N26" i="43"/>
  <c r="R26" i="43"/>
  <c r="V26" i="43"/>
  <c r="N27" i="43"/>
  <c r="R27" i="43"/>
  <c r="V27" i="43"/>
  <c r="N28" i="43"/>
  <c r="R28" i="43"/>
  <c r="V28" i="43"/>
  <c r="N29" i="43"/>
  <c r="R29" i="43"/>
  <c r="V29" i="43"/>
  <c r="N30" i="43"/>
  <c r="R30" i="43"/>
  <c r="V30" i="43"/>
  <c r="N31" i="43"/>
  <c r="R31" i="43"/>
  <c r="V31" i="43"/>
  <c r="N32" i="43"/>
  <c r="R32" i="43"/>
  <c r="V32" i="43"/>
  <c r="N33" i="43"/>
  <c r="R33" i="43"/>
  <c r="AB33" i="46"/>
  <c r="AB6" i="46"/>
  <c r="AB32" i="46"/>
  <c r="AB30" i="46"/>
  <c r="AB28" i="46"/>
  <c r="AB26" i="46"/>
  <c r="AB21" i="46"/>
  <c r="AB15" i="46"/>
  <c r="AB11" i="46"/>
  <c r="AB13" i="46"/>
  <c r="AB22" i="46"/>
  <c r="AB31" i="46"/>
  <c r="AB29" i="46"/>
  <c r="AB27" i="46"/>
  <c r="AB14" i="46"/>
  <c r="AB20" i="46"/>
  <c r="AB17" i="46"/>
  <c r="AB10" i="46"/>
  <c r="AB23" i="46"/>
  <c r="L19" i="4" l="1"/>
  <c r="N16" i="4" s="1"/>
  <c r="P16" i="4" s="1"/>
  <c r="R16" i="4" s="1"/>
  <c r="T16" i="4" s="1"/>
  <c r="V16" i="4" s="1"/>
  <c r="J11" i="4"/>
  <c r="L10" i="4"/>
  <c r="L36" i="4"/>
  <c r="L15" i="4"/>
  <c r="N17" i="4" s="1"/>
  <c r="P17" i="4" s="1"/>
  <c r="R17" i="4" s="1"/>
  <c r="T17" i="4" s="1"/>
  <c r="V17" i="4" s="1"/>
  <c r="L31" i="4"/>
  <c r="N29" i="4" s="1"/>
  <c r="P29" i="4" s="1"/>
  <c r="R29" i="4" s="1"/>
  <c r="T29" i="4" s="1"/>
  <c r="V29" i="4" s="1"/>
  <c r="L34" i="4"/>
  <c r="N32" i="4" s="1"/>
  <c r="P32" i="4" s="1"/>
  <c r="R32" i="4" s="1"/>
  <c r="T32" i="4" s="1"/>
  <c r="V32" i="4" s="1"/>
  <c r="L11" i="4"/>
  <c r="J20" i="4"/>
  <c r="L16" i="4" s="1"/>
  <c r="J8" i="4"/>
  <c r="L7" i="4" s="1"/>
  <c r="N7" i="4" s="1"/>
  <c r="P7" i="4" s="1"/>
  <c r="R7" i="4" s="1"/>
  <c r="T7" i="4" s="1"/>
  <c r="V7" i="4" s="1"/>
  <c r="J26" i="4"/>
  <c r="J21" i="4"/>
  <c r="J37" i="4"/>
  <c r="J9" i="4"/>
  <c r="L12" i="4" s="1"/>
  <c r="N11" i="4" s="1"/>
  <c r="P11" i="4" s="1"/>
  <c r="R11" i="4" s="1"/>
  <c r="T11" i="4" s="1"/>
  <c r="V11" i="4" s="1"/>
  <c r="J27" i="4"/>
  <c r="J22" i="4"/>
  <c r="L21" i="4" s="1"/>
  <c r="N21" i="4" s="1"/>
  <c r="P21" i="4" s="1"/>
  <c r="R21" i="4" s="1"/>
  <c r="T21" i="4" s="1"/>
  <c r="V21" i="4" s="1"/>
  <c r="J18" i="4"/>
  <c r="L23" i="4" s="1"/>
  <c r="J25" i="4"/>
  <c r="L25" i="4" s="1"/>
  <c r="N25" i="4" s="1"/>
  <c r="P25" i="4" s="1"/>
  <c r="R25" i="4" s="1"/>
  <c r="T25" i="4" s="1"/>
  <c r="V25" i="4" s="1"/>
  <c r="J40" i="4"/>
  <c r="L39" i="4" s="1"/>
  <c r="J30" i="4"/>
  <c r="J24" i="4"/>
  <c r="L29" i="4" s="1"/>
  <c r="J28" i="4"/>
  <c r="L35" i="4" s="1"/>
  <c r="N33" i="4" s="1"/>
  <c r="P33" i="4" s="1"/>
  <c r="R33" i="4" s="1"/>
  <c r="T33" i="4" s="1"/>
  <c r="V33" i="4" s="1"/>
  <c r="J5" i="4"/>
  <c r="A23" i="46"/>
  <c r="A17" i="46"/>
  <c r="A14" i="46"/>
  <c r="A22" i="46"/>
  <c r="A29" i="46"/>
  <c r="A10" i="46"/>
  <c r="A20" i="46"/>
  <c r="A27" i="46"/>
  <c r="A31" i="46"/>
  <c r="A13" i="46"/>
  <c r="A15" i="46"/>
  <c r="A26" i="46"/>
  <c r="A30" i="46"/>
  <c r="A6" i="46"/>
  <c r="A11" i="46"/>
  <c r="A21" i="46"/>
  <c r="A28" i="46"/>
  <c r="A32" i="46"/>
  <c r="A33" i="46"/>
  <c r="A7" i="46"/>
  <c r="A8" i="46"/>
  <c r="A25" i="46"/>
  <c r="A18" i="46"/>
  <c r="A19" i="46"/>
  <c r="A16" i="46"/>
  <c r="A12" i="46"/>
  <c r="A9" i="46"/>
  <c r="A24" i="46"/>
  <c r="AB19" i="43"/>
  <c r="AB12" i="43"/>
  <c r="AB21" i="43"/>
  <c r="AB15" i="43"/>
  <c r="AB24" i="43"/>
  <c r="AB23" i="43"/>
  <c r="AB9" i="43"/>
  <c r="AB11" i="43"/>
  <c r="AB26" i="43"/>
  <c r="AB22" i="43"/>
  <c r="AB20" i="43"/>
  <c r="AB6" i="43"/>
  <c r="AB7" i="43"/>
  <c r="AB10" i="43"/>
  <c r="AB18" i="43"/>
  <c r="AB8" i="43"/>
  <c r="AB13" i="43"/>
  <c r="AB14" i="43"/>
  <c r="AB17" i="43"/>
  <c r="AB33" i="43"/>
  <c r="AB31" i="43"/>
  <c r="AB29" i="43"/>
  <c r="AB25" i="43"/>
  <c r="AB16" i="43"/>
  <c r="AB27" i="43"/>
  <c r="AB28" i="43"/>
  <c r="AB32" i="43"/>
  <c r="AB30" i="43"/>
  <c r="N36" i="4" l="1"/>
  <c r="P36" i="4" s="1"/>
  <c r="R36" i="4" s="1"/>
  <c r="T36" i="4" s="1"/>
  <c r="V36" i="4" s="1"/>
  <c r="N39" i="4"/>
  <c r="P39" i="4" s="1"/>
  <c r="R39" i="4" s="1"/>
  <c r="T39" i="4" s="1"/>
  <c r="V39" i="4" s="1"/>
  <c r="L28" i="4"/>
  <c r="N31" i="4" s="1"/>
  <c r="P31" i="4" s="1"/>
  <c r="R31" i="4" s="1"/>
  <c r="T31" i="4" s="1"/>
  <c r="V31" i="4" s="1"/>
  <c r="L22" i="4"/>
  <c r="N19" i="4"/>
  <c r="P19" i="4" s="1"/>
  <c r="R19" i="4" s="1"/>
  <c r="T19" i="4" s="1"/>
  <c r="V19" i="4" s="1"/>
  <c r="N34" i="4"/>
  <c r="P34" i="4" s="1"/>
  <c r="R34" i="4" s="1"/>
  <c r="T34" i="4" s="1"/>
  <c r="V34" i="4" s="1"/>
  <c r="N35" i="4"/>
  <c r="P35" i="4" s="1"/>
  <c r="R35" i="4" s="1"/>
  <c r="T35" i="4" s="1"/>
  <c r="V35" i="4" s="1"/>
  <c r="N12" i="4"/>
  <c r="P12" i="4" s="1"/>
  <c r="R12" i="4" s="1"/>
  <c r="T12" i="4" s="1"/>
  <c r="V12" i="4" s="1"/>
  <c r="N9" i="4"/>
  <c r="P9" i="4" s="1"/>
  <c r="R9" i="4" s="1"/>
  <c r="T9" i="4" s="1"/>
  <c r="V9" i="4" s="1"/>
  <c r="N15" i="4"/>
  <c r="P15" i="4" s="1"/>
  <c r="R15" i="4" s="1"/>
  <c r="T15" i="4" s="1"/>
  <c r="V15" i="4" s="1"/>
  <c r="L24" i="4"/>
  <c r="N24" i="4" s="1"/>
  <c r="P24" i="4" s="1"/>
  <c r="R24" i="4" s="1"/>
  <c r="T24" i="4" s="1"/>
  <c r="V24" i="4" s="1"/>
  <c r="L30" i="4"/>
  <c r="L18" i="4"/>
  <c r="N26" i="4" s="1"/>
  <c r="P26" i="4" s="1"/>
  <c r="R26" i="4" s="1"/>
  <c r="T26" i="4" s="1"/>
  <c r="V26" i="4" s="1"/>
  <c r="L9" i="4"/>
  <c r="N10" i="4" s="1"/>
  <c r="P10" i="4" s="1"/>
  <c r="R10" i="4" s="1"/>
  <c r="T10" i="4" s="1"/>
  <c r="V10" i="4" s="1"/>
  <c r="L8" i="4"/>
  <c r="N8" i="4" s="1"/>
  <c r="P8" i="4" s="1"/>
  <c r="R8" i="4" s="1"/>
  <c r="T8" i="4" s="1"/>
  <c r="V8" i="4" s="1"/>
  <c r="L26" i="4"/>
  <c r="N23" i="4" s="1"/>
  <c r="P23" i="4" s="1"/>
  <c r="R23" i="4" s="1"/>
  <c r="T23" i="4" s="1"/>
  <c r="V23" i="4" s="1"/>
  <c r="L6" i="4"/>
  <c r="N6" i="4" s="1"/>
  <c r="P6" i="4" s="1"/>
  <c r="R6" i="4" s="1"/>
  <c r="T6" i="4" s="1"/>
  <c r="V6" i="4" s="1"/>
  <c r="L5" i="4"/>
  <c r="N5" i="4" s="1"/>
  <c r="P5" i="4" s="1"/>
  <c r="R5" i="4" s="1"/>
  <c r="T5" i="4" s="1"/>
  <c r="V5" i="4" s="1"/>
  <c r="L40" i="4"/>
  <c r="L37" i="4"/>
  <c r="N38" i="4" s="1"/>
  <c r="P38" i="4" s="1"/>
  <c r="R38" i="4" s="1"/>
  <c r="T38" i="4" s="1"/>
  <c r="V38" i="4" s="1"/>
  <c r="L27" i="4"/>
  <c r="N30" i="4" s="1"/>
  <c r="P30" i="4" s="1"/>
  <c r="R30" i="4" s="1"/>
  <c r="T30" i="4" s="1"/>
  <c r="V30" i="4" s="1"/>
  <c r="L20" i="4"/>
  <c r="A30" i="43"/>
  <c r="A28" i="43"/>
  <c r="A32" i="43"/>
  <c r="A15" i="43"/>
  <c r="A19" i="43"/>
  <c r="A17" i="43"/>
  <c r="A21" i="43"/>
  <c r="A24" i="43"/>
  <c r="A18" i="43"/>
  <c r="A16" i="43"/>
  <c r="A23" i="43"/>
  <c r="A13" i="43"/>
  <c r="A12" i="43"/>
  <c r="A31" i="43"/>
  <c r="A26" i="43"/>
  <c r="A6" i="43"/>
  <c r="A29" i="43"/>
  <c r="A22" i="43"/>
  <c r="A33" i="43"/>
  <c r="A11" i="43"/>
  <c r="A9" i="43"/>
  <c r="A25" i="43"/>
  <c r="A8" i="43"/>
  <c r="A7" i="43"/>
  <c r="A10" i="43"/>
  <c r="A14" i="43"/>
  <c r="A20" i="43"/>
  <c r="A27" i="43"/>
  <c r="N37" i="4" l="1"/>
  <c r="P37" i="4" s="1"/>
  <c r="R37" i="4" s="1"/>
  <c r="T37" i="4" s="1"/>
  <c r="V37" i="4" s="1"/>
  <c r="N40" i="4"/>
  <c r="P40" i="4" s="1"/>
  <c r="R40" i="4" s="1"/>
  <c r="T40" i="4" s="1"/>
  <c r="V40" i="4" s="1"/>
  <c r="N18" i="4"/>
  <c r="P18" i="4" s="1"/>
  <c r="R18" i="4" s="1"/>
  <c r="T18" i="4" s="1"/>
  <c r="V18" i="4" s="1"/>
  <c r="N28" i="4"/>
  <c r="P28" i="4" s="1"/>
  <c r="R28" i="4" s="1"/>
  <c r="T28" i="4" s="1"/>
  <c r="V28" i="4" s="1"/>
  <c r="N20" i="4"/>
  <c r="P20" i="4" s="1"/>
  <c r="R20" i="4" s="1"/>
  <c r="T20" i="4" s="1"/>
  <c r="V20" i="4" s="1"/>
  <c r="N22" i="4"/>
  <c r="P22" i="4" s="1"/>
  <c r="R22" i="4" s="1"/>
  <c r="T22" i="4" s="1"/>
  <c r="V22" i="4" s="1"/>
  <c r="N27" i="4"/>
  <c r="P27" i="4" s="1"/>
  <c r="R27" i="4" s="1"/>
  <c r="T27" i="4" s="1"/>
  <c r="V27" i="4" s="1"/>
</calcChain>
</file>

<file path=xl/sharedStrings.xml><?xml version="1.0" encoding="utf-8"?>
<sst xmlns="http://schemas.openxmlformats.org/spreadsheetml/2006/main" count="388" uniqueCount="96">
  <si>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</si>
  <si>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</si>
  <si>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</si>
  <si>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</si>
  <si>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</si>
  <si>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</si>
  <si>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</si>
  <si>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</si>
  <si>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</si>
  <si>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</si>
  <si>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</si>
  <si>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</si>
  <si>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</si>
  <si>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</si>
  <si>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</si>
  <si>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</si>
  <si>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</si>
  <si>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</si>
  <si>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</si>
  <si>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</si>
  <si>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</si>
  <si>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</si>
  <si>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</si>
  <si>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</si>
  <si>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</si>
  <si>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</si>
  <si>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</si>
  <si>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</si>
  <si>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</si>
  <si>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</si>
  <si>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</si>
  <si>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</si>
  <si>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</si>
  <si>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</si>
  <si>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</si>
  <si>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</si>
  <si>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</si>
  <si>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</si>
  <si>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</si>
  <si>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</si>
  <si>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</si>
  <si>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</si>
  <si>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Наум / Vintoniv Ivan</t>
  </si>
  <si>
    <t>Стоцкий Андрей / Stotskiy Andriy</t>
  </si>
  <si>
    <t>Ткаченко Антон / Tkachenko Anton</t>
  </si>
  <si>
    <t>Манило Денис / Manilo Denis</t>
  </si>
  <si>
    <t>28 человек</t>
  </si>
  <si>
    <t>I</t>
  </si>
  <si>
    <t>II</t>
  </si>
  <si>
    <t>III</t>
  </si>
  <si>
    <t>III гр</t>
  </si>
  <si>
    <t>Петушков Андрей/Petuskov Andrey</t>
  </si>
  <si>
    <t>Ткаченко Кирилл/Tkachenko Kirill</t>
  </si>
  <si>
    <t>Тыщенко Миша/Tishenko Misha</t>
  </si>
  <si>
    <t>Лабинский Коля/Labinskiy Nikolay</t>
  </si>
  <si>
    <t>Сомок Денис/Somok Denis</t>
  </si>
  <si>
    <t>Шиленко Александр/ Shylenko Aleksandr</t>
  </si>
  <si>
    <t>Якусик Дима/Yakusik Dmitriy</t>
  </si>
  <si>
    <t>Муляр Андрей/Mular Andrew</t>
  </si>
  <si>
    <t>Кочмарев Юра/ Kochmarev Ura</t>
  </si>
  <si>
    <t>Константинов Владимир/Konstantinov Vladimir</t>
  </si>
  <si>
    <t>Паламарчук Александр/Palamarchu Akleksandr</t>
  </si>
  <si>
    <t>Дио / Lysenskiy Denis</t>
  </si>
  <si>
    <t>Вильнев Артем/Vilnev Artem</t>
  </si>
  <si>
    <t>Фортуна Татьяна / Fortuna Tetiana</t>
  </si>
  <si>
    <t>Шерстюк Антон/Sherstiuk Anton</t>
  </si>
  <si>
    <t>Таблица рейтинга Лиги Чемпионов, 2-й сезон 2019</t>
  </si>
  <si>
    <t>Родин Артем/Rodin Artem</t>
  </si>
  <si>
    <t>Гобади Курош / Gobadi Kourosh</t>
  </si>
  <si>
    <t>Гаврилюк Олег/Gavriliuk Oleg</t>
  </si>
  <si>
    <t>Соколан Артем/Sokolan Artem</t>
  </si>
  <si>
    <t>Лысенский Денис/Lysenskiy Denis</t>
  </si>
  <si>
    <t>Якусик Саша/Yakusik Aleks</t>
  </si>
  <si>
    <t>Онащук Максим/Onaschuk Max</t>
  </si>
  <si>
    <t>Пархомчук Саша/Parhomchuk Aleksandr</t>
  </si>
  <si>
    <t xml:space="preserve">Соколан Алексей/Sokolan Aleksey </t>
  </si>
  <si>
    <t>Дедушка Гена/ Petushkov Gennadiy</t>
  </si>
  <si>
    <t>Паламарчук Саша/Palamarchuk Aleksandr</t>
  </si>
  <si>
    <t>Чухаленко Дима/Chukhalenko Dima</t>
  </si>
  <si>
    <t>Криворучко Коля/Kryvoruchko Mykola</t>
  </si>
  <si>
    <t>Горошко Игорь/Goroshko Ihor</t>
  </si>
  <si>
    <t>Мифтахутдинов Ильяс/ Miftafutdiv Ilyas</t>
  </si>
  <si>
    <t>-</t>
  </si>
  <si>
    <t>Лихошерст Леша</t>
  </si>
  <si>
    <t xml:space="preserve"> </t>
  </si>
  <si>
    <t>Вильнев Артем/ Vilneve Artem</t>
  </si>
  <si>
    <t>Лихошерст Леша/Lykhosherst Aleksey</t>
  </si>
  <si>
    <t>Лига II-й сезон 17.07.2019 конфиг 3</t>
  </si>
  <si>
    <t>Лига II-й сезон 10.07.2019 конфиг 6r</t>
  </si>
  <si>
    <t>Лига II-й сезон 03.07.2019 конфиг 10</t>
  </si>
  <si>
    <t>Лига II-й сезон 26.06.2019 конфиг 2R</t>
  </si>
  <si>
    <t>Лига II-й сезон 19.06.2019 конфиг 5</t>
  </si>
  <si>
    <t>Лига II-й сезон 25.04.2018 конфиг 4r</t>
  </si>
  <si>
    <t>Лихошерст Алексей/Lykhosherst Aleksey</t>
  </si>
  <si>
    <t>Кулинич Игорь/Kulinich Ihor</t>
  </si>
  <si>
    <t>Залевский Александр/ Zalevskiy Aleksandr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</si>
</sst>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31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12" fillId="0" borderId="64" xfId="1" applyNumberFormat="1" applyFont="1" applyFill="1" applyBorder="1" applyAlignment="1">
      <alignment horizontal="left"/>
    </xf>
    <xf numFmtId="0" fontId="11" fillId="0" borderId="17" xfId="0" applyFont="1" applyBorder="1" applyAlignment="1"/>
    <xf numFmtId="0" fontId="11" fillId="0" borderId="17" xfId="0" applyFont="1" applyFill="1" applyBorder="1"/>
    <xf numFmtId="0" fontId="11" fillId="0" borderId="65" xfId="1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164" fontId="13" fillId="0" borderId="11" xfId="1" applyNumberFormat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6" xfId="0" applyFont="1" applyBorder="1" applyAlignment="1"/>
    <xf numFmtId="164" fontId="13" fillId="0" borderId="42" xfId="1" applyNumberFormat="1" applyFont="1" applyFill="1" applyBorder="1" applyAlignment="1">
      <alignment horizontal="center"/>
    </xf>
    <xf numFmtId="0" fontId="11" fillId="0" borderId="65" xfId="0" applyFont="1" applyFill="1" applyBorder="1"/>
    <xf numFmtId="0" fontId="11" fillId="0" borderId="4" xfId="1" applyFont="1" applyBorder="1"/>
    <xf numFmtId="0" fontId="20" fillId="0" borderId="13" xfId="0" applyFont="1" applyBorder="1"/>
    <xf numFmtId="0" fontId="17" fillId="0" borderId="12" xfId="0" applyFont="1" applyBorder="1" applyAlignment="1"/>
    <xf numFmtId="0" fontId="17" fillId="0" borderId="3" xfId="0" applyFont="1" applyBorder="1" applyAlignment="1"/>
    <xf numFmtId="0" fontId="11" fillId="4" borderId="16" xfId="0" applyFont="1" applyFill="1" applyBorder="1" applyAlignment="1"/>
    <xf numFmtId="0" fontId="11" fillId="0" borderId="31" xfId="0" applyFont="1" applyBorder="1" applyAlignment="1"/>
    <xf numFmtId="0" fontId="11" fillId="0" borderId="13" xfId="0" applyFont="1" applyBorder="1" applyAlignment="1"/>
    <xf numFmtId="0" fontId="11" fillId="0" borderId="4" xfId="1" applyFont="1" applyBorder="1" applyAlignment="1">
      <alignment horizontal="left"/>
    </xf>
    <xf numFmtId="0" fontId="11" fillId="0" borderId="64" xfId="0" applyFont="1" applyBorder="1"/>
    <xf numFmtId="0" fontId="11" fillId="0" borderId="68" xfId="1" applyFont="1" applyBorder="1"/>
    <xf numFmtId="0" fontId="11" fillId="0" borderId="68" xfId="0" applyFont="1" applyBorder="1" applyAlignment="1"/>
    <xf numFmtId="0" fontId="11" fillId="0" borderId="32" xfId="0" applyFont="1" applyBorder="1" applyAlignment="1"/>
    <xf numFmtId="0" fontId="11" fillId="4" borderId="31" xfId="0" applyFont="1" applyFill="1" applyBorder="1" applyAlignment="1"/>
    <xf numFmtId="0" fontId="11" fillId="0" borderId="14" xfId="0" applyFont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164" fontId="12" fillId="0" borderId="9" xfId="1" applyNumberFormat="1" applyFont="1" applyFill="1" applyBorder="1" applyAlignment="1">
      <alignment horizontal="left"/>
    </xf>
    <xf numFmtId="0" fontId="11" fillId="0" borderId="4" xfId="0" applyFont="1" applyFill="1" applyBorder="1"/>
    <xf numFmtId="0" fontId="14" fillId="0" borderId="64" xfId="1" applyFont="1" applyBorder="1"/>
    <xf numFmtId="0" fontId="14" fillId="0" borderId="9" xfId="0" applyFont="1" applyBorder="1"/>
    <xf numFmtId="0" fontId="11" fillId="0" borderId="16" xfId="0" applyFont="1" applyBorder="1"/>
    <xf numFmtId="0" fontId="11" fillId="0" borderId="46" xfId="0" applyFont="1" applyBorder="1" applyAlignment="1"/>
    <xf numFmtId="0" fontId="12" fillId="0" borderId="62" xfId="0" applyFont="1" applyFill="1" applyBorder="1"/>
    <xf numFmtId="0" fontId="11" fillId="0" borderId="16" xfId="0" applyFont="1" applyFill="1" applyBorder="1"/>
    <xf numFmtId="0" fontId="14" fillId="0" borderId="65" xfId="1" applyFont="1" applyBorder="1"/>
    <xf numFmtId="164" fontId="13" fillId="0" borderId="27" xfId="1" applyNumberFormat="1" applyFont="1" applyBorder="1" applyAlignment="1">
      <alignment horizontal="center"/>
    </xf>
    <xf numFmtId="164" fontId="11" fillId="0" borderId="27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41" sqref="B5:L41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76" t="s">
        <v>66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77" t="s">
        <v>0</v>
      </c>
      <c r="B3" s="379" t="s">
        <v>1</v>
      </c>
      <c r="C3" s="9">
        <v>1</v>
      </c>
      <c r="D3" s="10">
        <v>43635</v>
      </c>
      <c r="E3" s="9">
        <v>2</v>
      </c>
      <c r="F3" s="11">
        <v>43642</v>
      </c>
      <c r="G3" s="12">
        <v>3</v>
      </c>
      <c r="H3" s="10">
        <v>43649</v>
      </c>
      <c r="I3" s="13">
        <v>4</v>
      </c>
      <c r="J3" s="10">
        <v>43656</v>
      </c>
      <c r="K3" s="14">
        <v>5</v>
      </c>
      <c r="L3" s="15">
        <v>43663</v>
      </c>
      <c r="M3" s="14">
        <v>6</v>
      </c>
      <c r="N3" s="15">
        <v>43600</v>
      </c>
      <c r="O3" s="16">
        <v>7</v>
      </c>
      <c r="P3" s="15">
        <v>43383</v>
      </c>
      <c r="Q3" s="16">
        <v>8</v>
      </c>
      <c r="R3" s="17">
        <v>43390</v>
      </c>
      <c r="S3" s="16">
        <v>9</v>
      </c>
      <c r="T3" s="17">
        <v>43327</v>
      </c>
      <c r="U3" s="16">
        <v>10</v>
      </c>
      <c r="V3" s="17">
        <v>43334</v>
      </c>
    </row>
    <row r="4" spans="1:24" s="18" customFormat="1" ht="27" thickBot="1" x14ac:dyDescent="0.45">
      <c r="A4" s="378"/>
      <c r="B4" s="380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6">
        <f t="shared" ref="A5:A50" si="0">A4+1</f>
        <v>1</v>
      </c>
      <c r="B5" s="369" t="s">
        <v>51</v>
      </c>
      <c r="C5" s="31">
        <v>41.7</v>
      </c>
      <c r="D5" s="32">
        <f>C5/3*10</f>
        <v>139</v>
      </c>
      <c r="E5" s="33">
        <v>54.1</v>
      </c>
      <c r="F5" s="32">
        <f>IF(E5&gt;0,IF(D5&gt;0,(D5*C$3+E5*10/3)/E$3,E5*10/3*(1-0.1*C$3)),IF(D5&gt;10,D5*0.9,D5))</f>
        <v>159.66666666666669</v>
      </c>
      <c r="G5" s="31">
        <v>53.6</v>
      </c>
      <c r="H5" s="32">
        <f>IF(G5&gt;0,IF(F5&gt;0,(F5*E$3+G5*10/3)/G$3,G5*10/3*(1-0.1*E$3)),IF(F5&gt;10,F5*0.9,F5))</f>
        <v>166</v>
      </c>
      <c r="I5" s="31">
        <v>55.1</v>
      </c>
      <c r="J5" s="32">
        <f>IF(I5&gt;0,IF(H5&gt;0,(H5*G$3+I5*10/3)/I$3,I5*10/3*(1-0.1*G$3)),IF(H5&gt;10,H5*0.9,H5))</f>
        <v>170.41666666666666</v>
      </c>
      <c r="K5" s="86">
        <v>47.5</v>
      </c>
      <c r="L5" s="32">
        <f>IF(K5&gt;0,IF(J5&gt;0,(J5*I$3+K5*10/3)/K$3,K5*10/3*(1-0.1*I$3)),IF(J5&gt;10,J5*0.9,J5))</f>
        <v>168</v>
      </c>
      <c r="M5" s="34"/>
      <c r="N5" s="32">
        <f t="shared" ref="N5:N41" si="1">IF(M5&gt;0,IF(L5&gt;0,(L5*K$3+M5*10/3)/M$3,M5*10/3*(1-0.1*K$3)),IF(L5&gt;10,L5*0.9,L5))</f>
        <v>151.20000000000002</v>
      </c>
      <c r="O5" s="35"/>
      <c r="P5" s="32">
        <f t="shared" ref="P5:P41" si="2">IF(O5&gt;0,IF(N5&gt;0,(N5*M$3+O5*10/3)/O$3,O5*10/3*(1-0.1*M$3)),IF(N5&gt;10,N5*0.9,N5))</f>
        <v>136.08000000000001</v>
      </c>
      <c r="Q5" s="34"/>
      <c r="R5" s="32">
        <f t="shared" ref="R5:R41" si="3">IF(Q5&gt;0,IF(P5&gt;0,(P5*O$3+Q5*10/3)/Q$3,Q5*10/3*(1-0.1*O$3)),IF(P5&gt;10,P5*0.9,P5))</f>
        <v>122.47200000000001</v>
      </c>
      <c r="S5" s="34"/>
      <c r="T5" s="36">
        <f t="shared" ref="T5:T41" si="4">IF(S5&gt;0,IF(R5&gt;0,(R5*Q$3+S5*10/3)/S$3,S5*10/3*(1-0.1*Q$3)),IF(R5&gt;10,R5*0.9,R5))</f>
        <v>110.22480000000002</v>
      </c>
      <c r="U5" s="37"/>
      <c r="V5" s="38">
        <f t="shared" ref="V5:V41" si="5">IF(U5&gt;0,IF(T5&gt;0,(T5*S$3+U5*10/3)/U$3,U5*10/3*(1-0.1*S$3)),IF(T5&gt;10,T5*0.9,T5))</f>
        <v>99.202320000000014</v>
      </c>
      <c r="W5" s="3"/>
      <c r="X5" s="3"/>
    </row>
    <row r="6" spans="1:24" ht="35.25" x14ac:dyDescent="0.45">
      <c r="A6" s="83">
        <f t="shared" si="0"/>
        <v>2</v>
      </c>
      <c r="B6" s="279" t="s">
        <v>42</v>
      </c>
      <c r="C6" s="41">
        <v>51.8</v>
      </c>
      <c r="D6" s="42">
        <f>C6/3*10</f>
        <v>172.66666666666666</v>
      </c>
      <c r="E6" s="43">
        <v>52.8</v>
      </c>
      <c r="F6" s="42">
        <f>IF(E6&gt;0,IF(D6&gt;0,(D6*C$3+E6*10/3)/E$3,E6*10/3*(1-0.1*C$3)),IF(D6&gt;10,D6*0.9,D6))</f>
        <v>174.33333333333331</v>
      </c>
      <c r="G6" s="41">
        <v>50.9</v>
      </c>
      <c r="H6" s="42">
        <f>IF(G6&gt;0,IF(F6&gt;0,(F6*E$3+G6*10/3)/G$3,G6*10/3*(1-0.1*E$3)),IF(F6&gt;10,F6*0.9,F6))</f>
        <v>172.77777777777774</v>
      </c>
      <c r="I6" s="41"/>
      <c r="J6" s="42">
        <f>IF(I6&gt;0,IF(H6&gt;0,(H6*G$3+I6*10/3)/I$3,I6*10/3*(1-0.1*G$3)),IF(H6&gt;10,H6*0.9,H6))</f>
        <v>155.49999999999997</v>
      </c>
      <c r="K6" s="41">
        <v>44.4</v>
      </c>
      <c r="L6" s="42">
        <f>IF(K6&gt;0,IF(J6&gt;0,(J6*I$3+K6*10/3)/K$3,K6*10/3*(1-0.1*I$3)),IF(J6&gt;10,J6*0.9,J6))</f>
        <v>153.99999999999997</v>
      </c>
      <c r="M6" s="44"/>
      <c r="N6" s="42">
        <f t="shared" si="1"/>
        <v>138.59999999999997</v>
      </c>
      <c r="O6" s="45"/>
      <c r="P6" s="46">
        <f t="shared" si="2"/>
        <v>124.73999999999997</v>
      </c>
      <c r="Q6" s="44"/>
      <c r="R6" s="46">
        <f t="shared" si="3"/>
        <v>112.26599999999998</v>
      </c>
      <c r="S6" s="44"/>
      <c r="T6" s="42">
        <f t="shared" si="4"/>
        <v>101.03939999999999</v>
      </c>
      <c r="U6" s="47"/>
      <c r="V6" s="48">
        <f t="shared" si="5"/>
        <v>90.935459999999992</v>
      </c>
      <c r="W6" s="3"/>
      <c r="X6" s="3"/>
    </row>
    <row r="7" spans="1:24" ht="35.25" x14ac:dyDescent="0.45">
      <c r="A7" s="83">
        <f t="shared" si="0"/>
        <v>3</v>
      </c>
      <c r="B7" s="279" t="s">
        <v>52</v>
      </c>
      <c r="C7" s="41">
        <v>52.300000000000004</v>
      </c>
      <c r="D7" s="42">
        <f>C7/3*10</f>
        <v>174.33333333333334</v>
      </c>
      <c r="E7" s="43">
        <v>27.7</v>
      </c>
      <c r="F7" s="42">
        <f>IF(E7&gt;0,IF(D7&gt;0,(D7*C$3+E7*10/3)/E$3,E7*10/3*(1-0.1*C$3)),IF(D7&gt;10,D7*0.9,D7))</f>
        <v>133.33333333333334</v>
      </c>
      <c r="G7" s="41">
        <v>44.9</v>
      </c>
      <c r="H7" s="42">
        <f>IF(G7&gt;0,IF(F7&gt;0,(F7*E$3+G7*10/3)/G$3,G7*10/3*(1-0.1*E$3)),IF(F7&gt;10,F7*0.9,F7))</f>
        <v>138.7777777777778</v>
      </c>
      <c r="I7" s="41">
        <v>50.3</v>
      </c>
      <c r="J7" s="42">
        <f>IF(I7&gt;0,IF(H7&gt;0,(H7*G$3+I7*10/3)/I$3,I7*10/3*(1-0.1*G$3)),IF(H7&gt;10,H7*0.9,H7))</f>
        <v>146</v>
      </c>
      <c r="K7" s="41">
        <v>52.6</v>
      </c>
      <c r="L7" s="42">
        <f>IF(K7&gt;0,IF(J7&gt;0,(J7*I$3+K7*10/3)/K$3,K7*10/3*(1-0.1*I$3)),IF(J7&gt;10,J7*0.9,J7))</f>
        <v>151.86666666666667</v>
      </c>
      <c r="M7" s="44"/>
      <c r="N7" s="42">
        <f t="shared" si="1"/>
        <v>136.68</v>
      </c>
      <c r="O7" s="45"/>
      <c r="P7" s="46">
        <f t="shared" si="2"/>
        <v>123.01200000000001</v>
      </c>
      <c r="Q7" s="44"/>
      <c r="R7" s="46">
        <f t="shared" si="3"/>
        <v>110.71080000000002</v>
      </c>
      <c r="S7" s="44"/>
      <c r="T7" s="49">
        <f t="shared" si="4"/>
        <v>99.639720000000025</v>
      </c>
      <c r="U7" s="47"/>
      <c r="V7" s="48">
        <f t="shared" si="5"/>
        <v>89.675748000000027</v>
      </c>
      <c r="W7" s="3"/>
      <c r="X7" s="3"/>
    </row>
    <row r="8" spans="1:24" ht="35.25" x14ac:dyDescent="0.45">
      <c r="A8" s="83">
        <f t="shared" si="0"/>
        <v>4</v>
      </c>
      <c r="B8" s="278" t="s">
        <v>45</v>
      </c>
      <c r="C8" s="41">
        <v>42.5</v>
      </c>
      <c r="D8" s="42">
        <f>C8/3*10</f>
        <v>141.66666666666666</v>
      </c>
      <c r="E8" s="43">
        <v>50.8</v>
      </c>
      <c r="F8" s="42">
        <f>IF(E8&gt;0,IF(D8&gt;0,(D8*C$3+E8*10/3)/E$3,E8*10/3*(1-0.1*C$3)),IF(D8&gt;10,D8*0.9,D8))</f>
        <v>155.5</v>
      </c>
      <c r="G8" s="41">
        <v>48.9</v>
      </c>
      <c r="H8" s="42">
        <f>IF(G8&gt;0,IF(F8&gt;0,(F8*E$3+G8*10/3)/G$3,G8*10/3*(1-0.1*E$3)),IF(F8&gt;10,F8*0.9,F8))</f>
        <v>158</v>
      </c>
      <c r="I8" s="41"/>
      <c r="J8" s="42">
        <f>IF(I8&gt;0,IF(H8&gt;0,(H8*G$3+I8*10/3)/I$3,I8*10/3*(1-0.1*G$3)),IF(H8&gt;10,H8*0.9,H8))</f>
        <v>142.20000000000002</v>
      </c>
      <c r="K8" s="41">
        <v>39.4</v>
      </c>
      <c r="L8" s="42">
        <f>IF(K8&gt;0,IF(J8&gt;0,(J8*I$3+K8*10/3)/K$3,K8*10/3*(1-0.1*I$3)),IF(J8&gt;10,J8*0.9,J8))</f>
        <v>140.0266666666667</v>
      </c>
      <c r="M8" s="44"/>
      <c r="N8" s="42">
        <f t="shared" si="1"/>
        <v>126.02400000000003</v>
      </c>
      <c r="O8" s="45"/>
      <c r="P8" s="46">
        <f t="shared" si="2"/>
        <v>113.42160000000003</v>
      </c>
      <c r="Q8" s="44"/>
      <c r="R8" s="46">
        <f t="shared" si="3"/>
        <v>102.07944000000002</v>
      </c>
      <c r="S8" s="44"/>
      <c r="T8" s="42">
        <f t="shared" si="4"/>
        <v>91.871496000000022</v>
      </c>
      <c r="U8" s="47"/>
      <c r="V8" s="48">
        <f t="shared" si="5"/>
        <v>82.684346400000024</v>
      </c>
      <c r="W8" s="3"/>
      <c r="X8" s="3"/>
    </row>
    <row r="9" spans="1:24" ht="36" thickBot="1" x14ac:dyDescent="0.5">
      <c r="A9" s="347">
        <f t="shared" si="0"/>
        <v>5</v>
      </c>
      <c r="B9" s="420" t="s">
        <v>53</v>
      </c>
      <c r="C9" s="50">
        <v>44.9</v>
      </c>
      <c r="D9" s="51">
        <f>C9/3*10</f>
        <v>149.66666666666666</v>
      </c>
      <c r="E9" s="52"/>
      <c r="F9" s="53">
        <f>IF(E9&gt;0,IF(D9&gt;0,(D9*C$3+E9*10/3)/E$3,E9*10/3*(1-0.1*C$3)),IF(D9&gt;10,D9*0.9,D9))</f>
        <v>134.69999999999999</v>
      </c>
      <c r="G9" s="50"/>
      <c r="H9" s="53">
        <f>IF(G9&gt;0,IF(F9&gt;0,(F9*E$3+G9*10/3)/G$3,G9*10/3*(1-0.1*E$3)),IF(F9&gt;10,F9*0.9,F9))</f>
        <v>121.22999999999999</v>
      </c>
      <c r="I9" s="54">
        <v>40.799999999999997</v>
      </c>
      <c r="J9" s="51">
        <f>IF(I9&gt;0,IF(H9&gt;0,(H9*G$3+I9*10/3)/I$3,I9*10/3*(1-0.1*G$3)),IF(H9&gt;10,H9*0.9,H9))</f>
        <v>124.92249999999999</v>
      </c>
      <c r="K9" s="54">
        <v>42.3</v>
      </c>
      <c r="L9" s="51">
        <f>IF(K9&gt;0,IF(J9&gt;0,(J9*I$3+K9*10/3)/K$3,K9*10/3*(1-0.1*I$3)),IF(J9&gt;10,J9*0.9,J9))</f>
        <v>128.13799999999998</v>
      </c>
      <c r="M9" s="55"/>
      <c r="N9" s="51">
        <f t="shared" si="1"/>
        <v>115.32419999999998</v>
      </c>
      <c r="O9" s="56"/>
      <c r="P9" s="46">
        <f t="shared" si="2"/>
        <v>103.79177999999997</v>
      </c>
      <c r="Q9" s="57"/>
      <c r="R9" s="49">
        <f t="shared" si="3"/>
        <v>93.412601999999978</v>
      </c>
      <c r="S9" s="55"/>
      <c r="T9" s="46">
        <f t="shared" si="4"/>
        <v>84.071341799999985</v>
      </c>
      <c r="U9" s="58"/>
      <c r="V9" s="59">
        <f t="shared" si="5"/>
        <v>75.664207619999985</v>
      </c>
      <c r="W9" s="3"/>
      <c r="X9" s="3"/>
    </row>
    <row r="10" spans="1:24" ht="35.25" x14ac:dyDescent="0.45">
      <c r="A10" s="346">
        <f t="shared" si="0"/>
        <v>6</v>
      </c>
      <c r="B10" s="421" t="s">
        <v>62</v>
      </c>
      <c r="C10" s="31">
        <v>46.8</v>
      </c>
      <c r="D10" s="32">
        <f>C10/3*10</f>
        <v>156</v>
      </c>
      <c r="E10" s="33">
        <v>53.5</v>
      </c>
      <c r="F10" s="32">
        <f>IF(E10&gt;0,IF(D10&gt;0,(D10*C$3+E10*10/3)/E$3,E10*10/3*(1-0.1*C$3)),IF(D10&gt;10,D10*0.9,D10))</f>
        <v>167.16666666666669</v>
      </c>
      <c r="G10" s="34"/>
      <c r="H10" s="32">
        <f>IF(G10&gt;0,IF(F10&gt;0,(F10*E$3+G10*10/3)/G$3,G10*10/3*(1-0.1*E$3)),IF(F10&gt;10,F10*0.9,F10))</f>
        <v>150.45000000000002</v>
      </c>
      <c r="I10" s="31"/>
      <c r="J10" s="32">
        <f>IF(I10&gt;0,IF(H10&gt;0,(H10*G$3+I10*10/3)/I$3,I10*10/3*(1-0.1*G$3)),IF(H10&gt;10,H10*0.9,H10))</f>
        <v>135.40500000000003</v>
      </c>
      <c r="K10" s="31"/>
      <c r="L10" s="32">
        <f>IF(K10&gt;0,IF(J10&gt;0,(J10*I$3+K10*10/3)/K$3,K10*10/3*(1-0.1*I$3)),IF(J10&gt;10,J10*0.9,J10))</f>
        <v>121.86450000000004</v>
      </c>
      <c r="M10" s="60"/>
      <c r="N10" s="46">
        <f t="shared" si="1"/>
        <v>109.67805000000003</v>
      </c>
      <c r="O10" s="35"/>
      <c r="P10" s="32">
        <f t="shared" si="2"/>
        <v>98.710245000000029</v>
      </c>
      <c r="Q10" s="34"/>
      <c r="R10" s="32">
        <f t="shared" si="3"/>
        <v>88.839220500000025</v>
      </c>
      <c r="S10" s="60"/>
      <c r="T10" s="36">
        <f t="shared" si="4"/>
        <v>79.955298450000029</v>
      </c>
      <c r="U10" s="61"/>
      <c r="V10" s="38">
        <f t="shared" si="5"/>
        <v>71.959768605000022</v>
      </c>
      <c r="W10" s="3"/>
      <c r="X10" s="3"/>
    </row>
    <row r="11" spans="1:24" ht="35.25" x14ac:dyDescent="0.45">
      <c r="A11" s="83">
        <f t="shared" si="0"/>
        <v>7</v>
      </c>
      <c r="B11" s="279" t="s">
        <v>43</v>
      </c>
      <c r="C11" s="41">
        <v>41.3</v>
      </c>
      <c r="D11" s="42">
        <f>C11/3*10</f>
        <v>137.66666666666666</v>
      </c>
      <c r="E11" s="43">
        <v>46</v>
      </c>
      <c r="F11" s="42">
        <f>IF(E11&gt;0,IF(D11&gt;0,(D11*C$3+E11*10/3)/E$3,E11*10/3*(1-0.1*C$3)),IF(D11&gt;10,D11*0.9,D11))</f>
        <v>145.5</v>
      </c>
      <c r="G11" s="41"/>
      <c r="H11" s="42">
        <f>IF(G11&gt;0,IF(F11&gt;0,(F11*E$3+G11*10/3)/G$3,G11*10/3*(1-0.1*E$3)),IF(F11&gt;10,F11*0.9,F11))</f>
        <v>130.95000000000002</v>
      </c>
      <c r="I11" s="41"/>
      <c r="J11" s="42">
        <f>IF(I11&gt;0,IF(H11&gt;0,(H11*G$3+I11*10/3)/I$3,I11*10/3*(1-0.1*G$3)),IF(H11&gt;10,H11*0.9,H11))</f>
        <v>117.85500000000002</v>
      </c>
      <c r="K11" s="41">
        <v>36.9</v>
      </c>
      <c r="L11" s="42">
        <f>IF(K11&gt;0,IF(J11&gt;0,(J11*I$3+K11*10/3)/K$3,K11*10/3*(1-0.1*I$3)),IF(J11&gt;10,J11*0.9,J11))</f>
        <v>118.88400000000001</v>
      </c>
      <c r="M11" s="44"/>
      <c r="N11" s="42">
        <f t="shared" si="1"/>
        <v>106.99560000000001</v>
      </c>
      <c r="O11" s="45"/>
      <c r="P11" s="46">
        <f t="shared" si="2"/>
        <v>96.296040000000005</v>
      </c>
      <c r="Q11" s="44"/>
      <c r="R11" s="46">
        <f t="shared" si="3"/>
        <v>86.666436000000004</v>
      </c>
      <c r="S11" s="44"/>
      <c r="T11" s="42">
        <f t="shared" si="4"/>
        <v>77.999792400000004</v>
      </c>
      <c r="U11" s="47"/>
      <c r="V11" s="48">
        <f t="shared" si="5"/>
        <v>70.199813160000005</v>
      </c>
      <c r="W11" s="3"/>
      <c r="X11" s="3"/>
    </row>
    <row r="12" spans="1:24" ht="35.25" x14ac:dyDescent="0.45">
      <c r="A12" s="83">
        <f t="shared" si="0"/>
        <v>8</v>
      </c>
      <c r="B12" s="370" t="s">
        <v>77</v>
      </c>
      <c r="C12" s="41"/>
      <c r="D12" s="42">
        <f>C12/3*10</f>
        <v>0</v>
      </c>
      <c r="E12" s="43"/>
      <c r="F12" s="42">
        <f>IF(E12&gt;0,IF(D12&gt;0,(D12*C$3+E12*10/3)/E$3,E12*10/3*(1-0.1*C$3)),IF(D12&gt;10,D12*0.9,D12))</f>
        <v>0</v>
      </c>
      <c r="G12" s="41">
        <v>40.700000000000003</v>
      </c>
      <c r="H12" s="42">
        <f>IF(G12&gt;0,IF(F12&gt;0,(F12*E$3+G12*10/3)/G$3,G12*10/3*(1-0.1*E$3)),IF(F12&gt;10,F12*0.9,F12))</f>
        <v>108.53333333333333</v>
      </c>
      <c r="I12" s="41">
        <v>50.2</v>
      </c>
      <c r="J12" s="42">
        <f>IF(I12&gt;0,IF(H12&gt;0,(H12*G$3+I12*10/3)/I$3,I12*10/3*(1-0.1*G$3)),IF(H12&gt;10,H12*0.9,H12))</f>
        <v>123.23333333333335</v>
      </c>
      <c r="K12" s="41"/>
      <c r="L12" s="42">
        <f>IF(K12&gt;0,IF(J12&gt;0,(J12*I$3+K12*10/3)/K$3,K12*10/3*(1-0.1*I$3)),IF(J12&gt;10,J12*0.9,J12))</f>
        <v>110.91000000000001</v>
      </c>
      <c r="M12" s="44"/>
      <c r="N12" s="42">
        <f t="shared" si="1"/>
        <v>99.819000000000017</v>
      </c>
      <c r="O12" s="45"/>
      <c r="P12" s="46">
        <f t="shared" si="2"/>
        <v>89.837100000000021</v>
      </c>
      <c r="Q12" s="44"/>
      <c r="R12" s="46">
        <f t="shared" si="3"/>
        <v>80.853390000000019</v>
      </c>
      <c r="S12" s="44"/>
      <c r="T12" s="49">
        <f t="shared" si="4"/>
        <v>72.768051000000014</v>
      </c>
      <c r="U12" s="47"/>
      <c r="V12" s="48">
        <f t="shared" si="5"/>
        <v>65.49124590000001</v>
      </c>
      <c r="W12" s="3"/>
      <c r="X12" s="3"/>
    </row>
    <row r="13" spans="1:24" ht="35.25" x14ac:dyDescent="0.45">
      <c r="A13" s="83">
        <f t="shared" si="0"/>
        <v>9</v>
      </c>
      <c r="B13" s="371" t="s">
        <v>44</v>
      </c>
      <c r="C13" s="41">
        <v>35.299999999999997</v>
      </c>
      <c r="D13" s="42">
        <f>C13/3*10</f>
        <v>117.66666666666666</v>
      </c>
      <c r="E13" s="43">
        <v>40.9</v>
      </c>
      <c r="F13" s="42">
        <f>IF(E13&gt;0,IF(D13&gt;0,(D13*C$3+E13*10/3)/E$3,E13*10/3*(1-0.1*C$3)),IF(D13&gt;10,D13*0.9,D13))</f>
        <v>127</v>
      </c>
      <c r="G13" s="41"/>
      <c r="H13" s="42">
        <f>IF(G13&gt;0,IF(F13&gt;0,(F13*E$3+G13*10/3)/G$3,G13*10/3*(1-0.1*E$3)),IF(F13&gt;10,F13*0.9,F13))</f>
        <v>114.3</v>
      </c>
      <c r="I13" s="41">
        <v>37</v>
      </c>
      <c r="J13" s="42">
        <f>IF(I13&gt;0,IF(H13&gt;0,(H13*G$3+I13*10/3)/I$3,I13*10/3*(1-0.1*G$3)),IF(H13&gt;10,H13*0.9,H13))</f>
        <v>116.55833333333332</v>
      </c>
      <c r="K13" s="41"/>
      <c r="L13" s="42">
        <f>IF(K13&gt;0,IF(J13&gt;0,(J13*I$3+K13*10/3)/K$3,K13*10/3*(1-0.1*I$3)),IF(J13&gt;10,J13*0.9,J13))</f>
        <v>104.90249999999999</v>
      </c>
      <c r="M13" s="44"/>
      <c r="N13" s="42">
        <f t="shared" si="1"/>
        <v>94.412249999999986</v>
      </c>
      <c r="O13" s="45"/>
      <c r="P13" s="46">
        <f t="shared" si="2"/>
        <v>84.971024999999983</v>
      </c>
      <c r="Q13" s="44"/>
      <c r="R13" s="46">
        <f t="shared" si="3"/>
        <v>76.473922499999986</v>
      </c>
      <c r="S13" s="44"/>
      <c r="T13" s="42">
        <f t="shared" si="4"/>
        <v>68.82653024999999</v>
      </c>
      <c r="U13" s="47"/>
      <c r="V13" s="48">
        <f t="shared" si="5"/>
        <v>61.943877224999994</v>
      </c>
      <c r="W13" s="3"/>
      <c r="X13" s="3"/>
    </row>
    <row r="14" spans="1:24" ht="36" thickBot="1" x14ac:dyDescent="0.5">
      <c r="A14" s="347">
        <f t="shared" si="0"/>
        <v>10</v>
      </c>
      <c r="B14" s="361" t="s">
        <v>80</v>
      </c>
      <c r="C14" s="54"/>
      <c r="D14" s="51">
        <f>C14/3*10</f>
        <v>0</v>
      </c>
      <c r="E14" s="52"/>
      <c r="F14" s="53">
        <f>IF(E14&gt;0,IF(D14&gt;0,(D14*C$3+E14*10/3)/E$3,E14*10/3*(1-0.1*C$3)),IF(D14&gt;10,D14*0.9,D14))</f>
        <v>0</v>
      </c>
      <c r="G14" s="54">
        <v>36</v>
      </c>
      <c r="H14" s="51">
        <f>IF(G14&gt;0,IF(F14&gt;0,(F14*E$3+G14*10/3)/G$3,G14*10/3*(1-0.1*E$3)),IF(F14&gt;10,F14*0.9,F14))</f>
        <v>96</v>
      </c>
      <c r="I14" s="54">
        <v>28.1</v>
      </c>
      <c r="J14" s="51">
        <f>IF(I14&gt;0,IF(H14&gt;0,(H14*G$3+I14*10/3)/I$3,I14*10/3*(1-0.1*G$3)),IF(H14&gt;10,H14*0.9,H14))</f>
        <v>95.416666666666671</v>
      </c>
      <c r="K14" s="54">
        <v>36.4</v>
      </c>
      <c r="L14" s="51">
        <f>IF(K14&gt;0,IF(J14&gt;0,(J14*I$3+K14*10/3)/K$3,K14*10/3*(1-0.1*I$3)),IF(J14&gt;10,J14*0.9,J14))</f>
        <v>100.6</v>
      </c>
      <c r="M14" s="55"/>
      <c r="N14" s="51">
        <f t="shared" si="1"/>
        <v>90.539999999999992</v>
      </c>
      <c r="O14" s="63"/>
      <c r="P14" s="46">
        <f t="shared" si="2"/>
        <v>81.48599999999999</v>
      </c>
      <c r="Q14" s="55"/>
      <c r="R14" s="64">
        <f t="shared" si="3"/>
        <v>73.337399999999988</v>
      </c>
      <c r="S14" s="57"/>
      <c r="T14" s="46">
        <f t="shared" si="4"/>
        <v>66.003659999999996</v>
      </c>
      <c r="U14" s="65"/>
      <c r="V14" s="59">
        <f t="shared" si="5"/>
        <v>59.403293999999995</v>
      </c>
      <c r="W14" s="3"/>
      <c r="X14" s="3"/>
    </row>
    <row r="15" spans="1:24" ht="35.25" x14ac:dyDescent="0.45">
      <c r="A15" s="346">
        <f t="shared" si="0"/>
        <v>11</v>
      </c>
      <c r="B15" s="372" t="s">
        <v>69</v>
      </c>
      <c r="C15" s="31"/>
      <c r="D15" s="32">
        <f>C15/3*10</f>
        <v>0</v>
      </c>
      <c r="E15" s="31">
        <v>38.5</v>
      </c>
      <c r="F15" s="32">
        <f>IF(E15&gt;0,IF(D15&gt;0,(D15*C$3+E15*10/3)/E$3,E15*10/3*(1-0.1*C$3)),IF(D15&gt;10,D15*0.9,D15))</f>
        <v>115.50000000000001</v>
      </c>
      <c r="G15" s="66"/>
      <c r="H15" s="46">
        <f>IF(G15&gt;0,IF(F15&gt;0,(F15*E$3+G15*10/3)/G$3,G15*10/3*(1-0.1*E$3)),IF(F15&gt;10,F15*0.9,F15))</f>
        <v>103.95000000000002</v>
      </c>
      <c r="I15" s="73"/>
      <c r="J15" s="46">
        <f>IF(I15&gt;0,IF(H15&gt;0,(H15*G$3+I15*10/3)/I$3,I15*10/3*(1-0.1*G$3)),IF(H15&gt;10,H15*0.9,H15))</f>
        <v>93.555000000000021</v>
      </c>
      <c r="K15" s="31">
        <v>38</v>
      </c>
      <c r="L15" s="32">
        <f>IF(K15&gt;0,IF(J15&gt;0,(J15*I$3+K15*10/3)/K$3,K15*10/3*(1-0.1*I$3)),IF(J15&gt;10,J15*0.9,J15))</f>
        <v>100.17733333333335</v>
      </c>
      <c r="M15" s="60"/>
      <c r="N15" s="46">
        <f t="shared" si="1"/>
        <v>90.159600000000012</v>
      </c>
      <c r="O15" s="67"/>
      <c r="P15" s="32">
        <f t="shared" si="2"/>
        <v>81.143640000000019</v>
      </c>
      <c r="Q15" s="60"/>
      <c r="R15" s="46">
        <f t="shared" si="3"/>
        <v>73.029276000000024</v>
      </c>
      <c r="S15" s="34"/>
      <c r="T15" s="36">
        <f t="shared" si="4"/>
        <v>65.72634840000002</v>
      </c>
      <c r="U15" s="37"/>
      <c r="V15" s="38">
        <f t="shared" si="5"/>
        <v>59.153713560000021</v>
      </c>
      <c r="W15" s="3"/>
      <c r="X15" s="3"/>
    </row>
    <row r="16" spans="1:24" ht="35.25" x14ac:dyDescent="0.45">
      <c r="A16" s="83">
        <f t="shared" si="0"/>
        <v>12</v>
      </c>
      <c r="B16" s="422" t="s">
        <v>81</v>
      </c>
      <c r="C16" s="41"/>
      <c r="D16" s="42">
        <f>C16/3*10</f>
        <v>0</v>
      </c>
      <c r="E16" s="41"/>
      <c r="F16" s="42">
        <f>IF(E16&gt;0,IF(D16&gt;0,(D16*C$3+E16*10/3)/E$3,E16*10/3*(1-0.1*C$3)),IF(D16&gt;10,D16*0.9,D16))</f>
        <v>0</v>
      </c>
      <c r="G16" s="41">
        <v>34.799999999999997</v>
      </c>
      <c r="H16" s="42">
        <f>IF(G16&gt;0,IF(F16&gt;0,(F16*E$3+G16*10/3)/G$3,G16*10/3*(1-0.1*E$3)),IF(F16&gt;10,F16*0.9,F16))</f>
        <v>92.800000000000011</v>
      </c>
      <c r="I16" s="43">
        <v>25.5</v>
      </c>
      <c r="J16" s="42">
        <f>IF(I16&gt;0,IF(H16&gt;0,(H16*G$3+I16*10/3)/I$3,I16*10/3*(1-0.1*G$3)),IF(H16&gt;10,H16*0.9,H16))</f>
        <v>90.850000000000009</v>
      </c>
      <c r="K16" s="41">
        <v>37.6</v>
      </c>
      <c r="L16" s="42">
        <f>IF(K16&gt;0,IF(J16&gt;0,(J16*I$3+K16*10/3)/K$3,K16*10/3*(1-0.1*I$3)),IF(J16&gt;10,J16*0.9,J16))</f>
        <v>97.74666666666667</v>
      </c>
      <c r="M16" s="44"/>
      <c r="N16" s="42">
        <f t="shared" si="1"/>
        <v>87.972000000000008</v>
      </c>
      <c r="O16" s="45"/>
      <c r="P16" s="46">
        <f t="shared" si="2"/>
        <v>79.174800000000005</v>
      </c>
      <c r="Q16" s="44"/>
      <c r="R16" s="46">
        <f t="shared" si="3"/>
        <v>71.257320000000007</v>
      </c>
      <c r="S16" s="44"/>
      <c r="T16" s="42">
        <f t="shared" si="4"/>
        <v>64.131588000000008</v>
      </c>
      <c r="U16" s="47"/>
      <c r="V16" s="48">
        <f t="shared" si="5"/>
        <v>57.71842920000001</v>
      </c>
      <c r="W16" s="3"/>
      <c r="X16" s="3"/>
    </row>
    <row r="17" spans="1:24" ht="35.25" x14ac:dyDescent="0.45">
      <c r="A17" s="83">
        <f t="shared" si="0"/>
        <v>13</v>
      </c>
      <c r="B17" s="279" t="s">
        <v>86</v>
      </c>
      <c r="C17" s="41"/>
      <c r="D17" s="42">
        <f>C17/3*10</f>
        <v>0</v>
      </c>
      <c r="E17" s="41"/>
      <c r="F17" s="42">
        <f>IF(E17&gt;0,IF(D17&gt;0,(D17*C$3+E17*10/3)/E$3,E17*10/3*(1-0.1*C$3)),IF(D17&gt;10,D17*0.9,D17))</f>
        <v>0</v>
      </c>
      <c r="G17" s="41"/>
      <c r="H17" s="42">
        <f>IF(G17&gt;0,IF(F17&gt;0,(F17*E$3+G17*10/3)/G$3,G17*10/3*(1-0.1*E$3)),IF(F17&gt;10,F17*0.9,F17))</f>
        <v>0</v>
      </c>
      <c r="I17" s="43">
        <v>40.5</v>
      </c>
      <c r="J17" s="42">
        <f>IF(I17&gt;0,IF(H17&gt;0,(H17*G$3+I17*10/3)/I$3,I17*10/3*(1-0.1*G$3)),IF(H17&gt;10,H17*0.9,H17))</f>
        <v>94.5</v>
      </c>
      <c r="K17" s="41">
        <v>21.8</v>
      </c>
      <c r="L17" s="42">
        <f>IF(K17&gt;0,IF(J17&gt;0,(J17*I$3+K17*10/3)/K$3,K17*10/3*(1-0.1*I$3)),IF(J17&gt;10,J17*0.9,J17))</f>
        <v>90.13333333333334</v>
      </c>
      <c r="M17" s="44"/>
      <c r="N17" s="42">
        <f t="shared" si="1"/>
        <v>81.12</v>
      </c>
      <c r="O17" s="45"/>
      <c r="P17" s="46">
        <f t="shared" si="2"/>
        <v>73.00800000000001</v>
      </c>
      <c r="Q17" s="44"/>
      <c r="R17" s="46">
        <f t="shared" si="3"/>
        <v>65.707200000000014</v>
      </c>
      <c r="S17" s="44"/>
      <c r="T17" s="49">
        <f t="shared" si="4"/>
        <v>59.136480000000013</v>
      </c>
      <c r="U17" s="47"/>
      <c r="V17" s="48">
        <f t="shared" si="5"/>
        <v>53.222832000000011</v>
      </c>
      <c r="W17" s="3"/>
      <c r="X17" s="3"/>
    </row>
    <row r="18" spans="1:24" ht="35.25" x14ac:dyDescent="0.45">
      <c r="A18" s="83">
        <f t="shared" si="0"/>
        <v>14</v>
      </c>
      <c r="B18" s="279" t="s">
        <v>73</v>
      </c>
      <c r="C18" s="41"/>
      <c r="D18" s="42">
        <f>C18/3*10</f>
        <v>0</v>
      </c>
      <c r="E18" s="41">
        <v>31.5</v>
      </c>
      <c r="F18" s="42">
        <f>IF(E18&gt;0,IF(D18&gt;0,(D18*C$3+E18*10/3)/E$3,E18*10/3*(1-0.1*C$3)),IF(D18&gt;10,D18*0.9,D18))</f>
        <v>94.5</v>
      </c>
      <c r="G18" s="44"/>
      <c r="H18" s="42">
        <f>IF(G18&gt;0,IF(F18&gt;0,(F18*E$3+G18*10/3)/G$3,G18*10/3*(1-0.1*E$3)),IF(F18&gt;10,F18*0.9,F18))</f>
        <v>85.05</v>
      </c>
      <c r="I18" s="43"/>
      <c r="J18" s="42">
        <f>IF(I18&gt;0,IF(H18&gt;0,(H18*G$3+I18*10/3)/I$3,I18*10/3*(1-0.1*G$3)),IF(H18&gt;10,H18*0.9,H18))</f>
        <v>76.545000000000002</v>
      </c>
      <c r="K18" s="41">
        <v>40.5</v>
      </c>
      <c r="L18" s="42">
        <f>IF(K18&gt;0,IF(J18&gt;0,(J18*I$3+K18*10/3)/K$3,K18*10/3*(1-0.1*I$3)),IF(J18&gt;10,J18*0.9,J18))</f>
        <v>88.236000000000004</v>
      </c>
      <c r="M18" s="44"/>
      <c r="N18" s="42">
        <f t="shared" si="1"/>
        <v>79.412400000000005</v>
      </c>
      <c r="O18" s="45"/>
      <c r="P18" s="46">
        <f t="shared" si="2"/>
        <v>71.471160000000012</v>
      </c>
      <c r="Q18" s="44"/>
      <c r="R18" s="46">
        <f t="shared" si="3"/>
        <v>64.324044000000015</v>
      </c>
      <c r="S18" s="44"/>
      <c r="T18" s="42">
        <f t="shared" si="4"/>
        <v>57.891639600000012</v>
      </c>
      <c r="U18" s="47"/>
      <c r="V18" s="48">
        <f t="shared" si="5"/>
        <v>52.102475640000009</v>
      </c>
      <c r="W18" s="3"/>
      <c r="X18" s="3"/>
    </row>
    <row r="19" spans="1:24" ht="36" thickBot="1" x14ac:dyDescent="0.5">
      <c r="A19" s="347">
        <f t="shared" si="0"/>
        <v>15</v>
      </c>
      <c r="B19" s="423" t="s">
        <v>79</v>
      </c>
      <c r="C19" s="54"/>
      <c r="D19" s="51">
        <f>C19/3*10</f>
        <v>0</v>
      </c>
      <c r="E19" s="54"/>
      <c r="F19" s="51">
        <f>IF(E19&gt;0,IF(D19&gt;0,(D19*C$3+E19*10/3)/E$3,E19*10/3*(1-0.1*C$3)),IF(D19&gt;10,D19*0.9,D19))</f>
        <v>0</v>
      </c>
      <c r="G19" s="57">
        <v>37.700000000000003</v>
      </c>
      <c r="H19" s="53">
        <f>IF(G19&gt;0,IF(F19&gt;0,(F19*E$3+G19*10/3)/G$3,G19*10/3*(1-0.1*E$3)),IF(F19&gt;10,F19*0.9,F19))</f>
        <v>100.53333333333335</v>
      </c>
      <c r="I19" s="52">
        <v>22</v>
      </c>
      <c r="J19" s="53">
        <f>IF(I19&gt;0,IF(H19&gt;0,(H19*G$3+I19*10/3)/I$3,I19*10/3*(1-0.1*G$3)),IF(H19&gt;10,H19*0.9,H19))</f>
        <v>93.733333333333334</v>
      </c>
      <c r="K19" s="50"/>
      <c r="L19" s="53">
        <f>IF(K19&gt;0,IF(J19&gt;0,(J19*I$3+K19*10/3)/K$3,K19*10/3*(1-0.1*I$3)),IF(J19&gt;10,J19*0.9,J19))</f>
        <v>84.36</v>
      </c>
      <c r="M19" s="57"/>
      <c r="N19" s="53">
        <f t="shared" si="1"/>
        <v>75.924000000000007</v>
      </c>
      <c r="O19" s="56"/>
      <c r="P19" s="46">
        <f t="shared" si="2"/>
        <v>68.331600000000009</v>
      </c>
      <c r="Q19" s="57"/>
      <c r="R19" s="49">
        <f t="shared" si="3"/>
        <v>61.498440000000009</v>
      </c>
      <c r="S19" s="55"/>
      <c r="T19" s="46">
        <f t="shared" si="4"/>
        <v>55.348596000000008</v>
      </c>
      <c r="U19" s="58"/>
      <c r="V19" s="59">
        <f t="shared" si="5"/>
        <v>49.81373640000001</v>
      </c>
      <c r="W19" s="3"/>
      <c r="X19" s="3"/>
    </row>
    <row r="20" spans="1:24" ht="35.25" x14ac:dyDescent="0.45">
      <c r="A20" s="346">
        <f t="shared" si="0"/>
        <v>16</v>
      </c>
      <c r="B20" s="375" t="s">
        <v>70</v>
      </c>
      <c r="C20" s="31"/>
      <c r="D20" s="32">
        <f>C20/3*10</f>
        <v>0</v>
      </c>
      <c r="E20" s="33">
        <v>33.299999999999997</v>
      </c>
      <c r="F20" s="32">
        <f>IF(E20&gt;0,IF(D20&gt;0,(D20*C$3+E20*10/3)/E$3,E20*10/3*(1-0.1*C$3)),IF(D20&gt;10,D20*0.9,D20))</f>
        <v>99.9</v>
      </c>
      <c r="G20" s="31"/>
      <c r="H20" s="32">
        <f>IF(G20&gt;0,IF(F20&gt;0,(F20*E$3+G20*10/3)/G$3,G20*10/3*(1-0.1*E$3)),IF(F20&gt;10,F20*0.9,F20))</f>
        <v>89.910000000000011</v>
      </c>
      <c r="I20" s="31">
        <v>30</v>
      </c>
      <c r="J20" s="32">
        <f>IF(I20&gt;0,IF(H20&gt;0,(H20*G$3+I20*10/3)/I$3,I20*10/3*(1-0.1*G$3)),IF(H20&gt;10,H20*0.9,H20))</f>
        <v>92.432500000000005</v>
      </c>
      <c r="K20" s="31"/>
      <c r="L20" s="32">
        <f>IF(K20&gt;0,IF(J20&gt;0,(J20*I$3+K20*10/3)/K$3,K20*10/3*(1-0.1*I$3)),IF(J20&gt;10,J20*0.9,J20))</f>
        <v>83.189250000000001</v>
      </c>
      <c r="M20" s="34"/>
      <c r="N20" s="32">
        <f t="shared" si="1"/>
        <v>74.870325000000008</v>
      </c>
      <c r="O20" s="35"/>
      <c r="P20" s="32">
        <f t="shared" si="2"/>
        <v>67.38329250000001</v>
      </c>
      <c r="Q20" s="34"/>
      <c r="R20" s="32">
        <f t="shared" si="3"/>
        <v>60.644963250000011</v>
      </c>
      <c r="S20" s="60"/>
      <c r="T20" s="36">
        <f t="shared" si="4"/>
        <v>54.58046692500001</v>
      </c>
      <c r="U20" s="61"/>
      <c r="V20" s="38">
        <f t="shared" si="5"/>
        <v>49.122420232500012</v>
      </c>
      <c r="W20" s="3"/>
      <c r="X20" s="3"/>
    </row>
    <row r="21" spans="1:24" ht="35.25" x14ac:dyDescent="0.45">
      <c r="A21" s="83">
        <f t="shared" si="0"/>
        <v>17</v>
      </c>
      <c r="B21" s="350" t="s">
        <v>57</v>
      </c>
      <c r="C21" s="41">
        <v>29.9</v>
      </c>
      <c r="D21" s="46">
        <f>C21/3*10</f>
        <v>99.666666666666671</v>
      </c>
      <c r="E21" s="43">
        <v>18.5</v>
      </c>
      <c r="F21" s="42">
        <f>IF(E21&gt;0,IF(D21&gt;0,(D21*C$3+E21*10/3)/E$3,E21*10/3*(1-0.1*C$3)),IF(D21&gt;10,D21*0.9,D21))</f>
        <v>80.666666666666671</v>
      </c>
      <c r="G21" s="41"/>
      <c r="H21" s="42">
        <f>IF(G21&gt;0,IF(F21&gt;0,(F21*E$3+G21*10/3)/G$3,G21*10/3*(1-0.1*E$3)),IF(F21&gt;10,F21*0.9,F21))</f>
        <v>72.600000000000009</v>
      </c>
      <c r="I21" s="41">
        <v>41.2</v>
      </c>
      <c r="J21" s="42">
        <f>IF(I21&gt;0,IF(H21&gt;0,(H21*G$3+I21*10/3)/I$3,I21*10/3*(1-0.1*G$3)),IF(H21&gt;10,H21*0.9,H21))</f>
        <v>88.783333333333331</v>
      </c>
      <c r="K21" s="44"/>
      <c r="L21" s="42">
        <f>IF(K21&gt;0,IF(J21&gt;0,(J21*I$3+K21*10/3)/K$3,K21*10/3*(1-0.1*I$3)),IF(J21&gt;10,J21*0.9,J21))</f>
        <v>79.905000000000001</v>
      </c>
      <c r="M21" s="44"/>
      <c r="N21" s="42">
        <f t="shared" si="1"/>
        <v>71.914500000000004</v>
      </c>
      <c r="O21" s="45"/>
      <c r="P21" s="46">
        <f t="shared" si="2"/>
        <v>64.723050000000001</v>
      </c>
      <c r="Q21" s="44"/>
      <c r="R21" s="46">
        <f t="shared" si="3"/>
        <v>58.250745000000002</v>
      </c>
      <c r="S21" s="44"/>
      <c r="T21" s="42">
        <f t="shared" si="4"/>
        <v>52.425670500000003</v>
      </c>
      <c r="U21" s="47"/>
      <c r="V21" s="48">
        <f t="shared" si="5"/>
        <v>47.183103450000004</v>
      </c>
      <c r="W21" s="3"/>
      <c r="X21" s="3"/>
    </row>
    <row r="22" spans="1:24" ht="35.25" x14ac:dyDescent="0.45">
      <c r="A22" s="83">
        <f t="shared" si="0"/>
        <v>18</v>
      </c>
      <c r="B22" s="349" t="s">
        <v>55</v>
      </c>
      <c r="C22" s="41">
        <v>32.6</v>
      </c>
      <c r="D22" s="42">
        <f>C22/3*10</f>
        <v>108.66666666666667</v>
      </c>
      <c r="E22" s="43"/>
      <c r="F22" s="42">
        <f>IF(E22&gt;0,IF(D22&gt;0,(D22*C$3+E22*10/3)/E$3,E22*10/3*(1-0.1*C$3)),IF(D22&gt;10,D22*0.9,D22))</f>
        <v>97.800000000000011</v>
      </c>
      <c r="G22" s="41"/>
      <c r="H22" s="42">
        <f>IF(G22&gt;0,IF(F22&gt;0,(F22*E$3+G22*10/3)/G$3,G22*10/3*(1-0.1*E$3)),IF(F22&gt;10,F22*0.9,F22))</f>
        <v>88.02000000000001</v>
      </c>
      <c r="I22" s="41">
        <v>28.8</v>
      </c>
      <c r="J22" s="42">
        <f>IF(I22&gt;0,IF(H22&gt;0,(H22*G$3+I22*10/3)/I$3,I22*10/3*(1-0.1*G$3)),IF(H22&gt;10,H22*0.9,H22))</f>
        <v>90.015000000000015</v>
      </c>
      <c r="K22" s="41">
        <v>9.8000000000000007</v>
      </c>
      <c r="L22" s="42">
        <f>IF(K22&gt;0,IF(J22&gt;0,(J22*I$3+K22*10/3)/K$3,K22*10/3*(1-0.1*I$3)),IF(J22&gt;10,J22*0.9,J22))</f>
        <v>78.545333333333346</v>
      </c>
      <c r="M22" s="44"/>
      <c r="N22" s="42">
        <f t="shared" si="1"/>
        <v>70.69080000000001</v>
      </c>
      <c r="O22" s="45"/>
      <c r="P22" s="46">
        <f t="shared" si="2"/>
        <v>63.62172000000001</v>
      </c>
      <c r="Q22" s="44"/>
      <c r="R22" s="46">
        <f t="shared" si="3"/>
        <v>57.259548000000009</v>
      </c>
      <c r="S22" s="44"/>
      <c r="T22" s="49">
        <f t="shared" si="4"/>
        <v>51.533593200000013</v>
      </c>
      <c r="U22" s="47"/>
      <c r="V22" s="48">
        <f t="shared" si="5"/>
        <v>46.380233880000013</v>
      </c>
      <c r="W22" s="3"/>
      <c r="X22" s="3"/>
    </row>
    <row r="23" spans="1:24" ht="35.25" x14ac:dyDescent="0.45">
      <c r="A23" s="83">
        <f t="shared" si="0"/>
        <v>19</v>
      </c>
      <c r="B23" s="350" t="s">
        <v>54</v>
      </c>
      <c r="C23" s="41">
        <v>25.400000000000002</v>
      </c>
      <c r="D23" s="42">
        <f>C23/3*10</f>
        <v>84.666666666666671</v>
      </c>
      <c r="E23" s="43">
        <v>28.1</v>
      </c>
      <c r="F23" s="42">
        <f>IF(E23&gt;0,IF(D23&gt;0,(D23*C$3+E23*10/3)/E$3,E23*10/3*(1-0.1*C$3)),IF(D23&gt;10,D23*0.9,D23))</f>
        <v>89.166666666666671</v>
      </c>
      <c r="G23" s="41">
        <v>33.1</v>
      </c>
      <c r="H23" s="42">
        <f>IF(G23&gt;0,IF(F23&gt;0,(F23*E$3+G23*10/3)/G$3,G23*10/3*(1-0.1*E$3)),IF(F23&gt;10,F23*0.9,F23))</f>
        <v>96.222222222222229</v>
      </c>
      <c r="I23" s="41"/>
      <c r="J23" s="42">
        <f>IF(I23&gt;0,IF(H23&gt;0,(H23*G$3+I23*10/3)/I$3,I23*10/3*(1-0.1*G$3)),IF(H23&gt;10,H23*0.9,H23))</f>
        <v>86.600000000000009</v>
      </c>
      <c r="K23" s="44"/>
      <c r="L23" s="42">
        <f>IF(K23&gt;0,IF(J23&gt;0,(J23*I$3+K23*10/3)/K$3,K23*10/3*(1-0.1*I$3)),IF(J23&gt;10,J23*0.9,J23))</f>
        <v>77.940000000000012</v>
      </c>
      <c r="M23" s="44"/>
      <c r="N23" s="42">
        <f t="shared" si="1"/>
        <v>70.146000000000015</v>
      </c>
      <c r="O23" s="45"/>
      <c r="P23" s="46">
        <f t="shared" si="2"/>
        <v>63.131400000000014</v>
      </c>
      <c r="Q23" s="44"/>
      <c r="R23" s="46">
        <f t="shared" si="3"/>
        <v>56.818260000000016</v>
      </c>
      <c r="S23" s="44"/>
      <c r="T23" s="42">
        <f t="shared" si="4"/>
        <v>51.136434000000015</v>
      </c>
      <c r="U23" s="47"/>
      <c r="V23" s="48">
        <f t="shared" si="5"/>
        <v>46.022790600000015</v>
      </c>
      <c r="W23" s="3"/>
      <c r="X23" s="3"/>
    </row>
    <row r="24" spans="1:24" ht="36" thickBot="1" x14ac:dyDescent="0.5">
      <c r="A24" s="347">
        <f t="shared" si="0"/>
        <v>20</v>
      </c>
      <c r="B24" s="367" t="s">
        <v>67</v>
      </c>
      <c r="C24" s="54"/>
      <c r="D24" s="51">
        <f>C24/3*10</f>
        <v>0</v>
      </c>
      <c r="E24" s="71">
        <v>17.3</v>
      </c>
      <c r="F24" s="51">
        <f>IF(E24&gt;0,IF(D24&gt;0,(D24*C$3+E24*10/3)/E$3,E24*10/3*(1-0.1*C$3)),IF(D24&gt;10,D24*0.9,D24))</f>
        <v>51.9</v>
      </c>
      <c r="G24" s="54">
        <v>30.5</v>
      </c>
      <c r="H24" s="51">
        <f>IF(G24&gt;0,IF(F24&gt;0,(F24*E$3+G24*10/3)/G$3,G24*10/3*(1-0.1*E$3)),IF(F24&gt;10,F24*0.9,F24))</f>
        <v>68.488888888888894</v>
      </c>
      <c r="I24" s="54">
        <v>32.5</v>
      </c>
      <c r="J24" s="51">
        <f>IF(I24&gt;0,IF(H24&gt;0,(H24*G$3+I24*10/3)/I$3,I24*10/3*(1-0.1*G$3)),IF(H24&gt;10,H24*0.9,H24))</f>
        <v>78.45</v>
      </c>
      <c r="K24" s="54">
        <v>22</v>
      </c>
      <c r="L24" s="51">
        <f>IF(K24&gt;0,IF(J24&gt;0,(J24*I$3+K24*10/3)/K$3,K24*10/3*(1-0.1*I$3)),IF(J24&gt;10,J24*0.9,J24))</f>
        <v>77.426666666666662</v>
      </c>
      <c r="M24" s="55"/>
      <c r="N24" s="51">
        <f t="shared" si="1"/>
        <v>69.683999999999997</v>
      </c>
      <c r="O24" s="63"/>
      <c r="P24" s="46">
        <f t="shared" si="2"/>
        <v>62.715600000000002</v>
      </c>
      <c r="Q24" s="55"/>
      <c r="R24" s="64">
        <f t="shared" si="3"/>
        <v>56.444040000000001</v>
      </c>
      <c r="S24" s="57"/>
      <c r="T24" s="46">
        <f t="shared" si="4"/>
        <v>50.799636</v>
      </c>
      <c r="U24" s="65"/>
      <c r="V24" s="59">
        <f t="shared" si="5"/>
        <v>45.7196724</v>
      </c>
      <c r="W24" s="3"/>
      <c r="X24" s="3"/>
    </row>
    <row r="25" spans="1:24" ht="36" thickBot="1" x14ac:dyDescent="0.5">
      <c r="A25" s="346">
        <f t="shared" si="0"/>
        <v>21</v>
      </c>
      <c r="B25" s="368" t="s">
        <v>63</v>
      </c>
      <c r="C25" s="33">
        <v>24.5</v>
      </c>
      <c r="D25" s="32">
        <f>C25/3*10</f>
        <v>81.666666666666657</v>
      </c>
      <c r="E25" s="33"/>
      <c r="F25" s="360">
        <f>IF(E25&gt;0,IF(D25&gt;0,(D25*C$3+E25*10/3)/E$3,E25*10/3*(1-0.1*C$3)),IF(D25&gt;10,D25*0.9,D25))</f>
        <v>73.5</v>
      </c>
      <c r="G25" s="31"/>
      <c r="H25" s="32">
        <f>IF(G25&gt;0,IF(F25&gt;0,(F25*E$3+G25*10/3)/G$3,G25*10/3*(1-0.1*E$3)),IF(F25&gt;10,F25*0.9,F25))</f>
        <v>66.150000000000006</v>
      </c>
      <c r="I25" s="33">
        <v>33.5</v>
      </c>
      <c r="J25" s="32">
        <f>IF(I25&gt;0,IF(H25&gt;0,(H25*G$3+I25*10/3)/I$3,I25*10/3*(1-0.1*G$3)),IF(H25&gt;10,H25*0.9,H25))</f>
        <v>77.529166666666669</v>
      </c>
      <c r="K25" s="31">
        <v>21.1</v>
      </c>
      <c r="L25" s="32">
        <f>IF(K25&gt;0,IF(J25&gt;0,(J25*I$3+K25*10/3)/K$3,K25*10/3*(1-0.1*I$3)),IF(J25&gt;10,J25*0.9,J25))</f>
        <v>76.09</v>
      </c>
      <c r="M25" s="60"/>
      <c r="N25" s="46">
        <f t="shared" si="1"/>
        <v>68.481000000000009</v>
      </c>
      <c r="O25" s="67"/>
      <c r="P25" s="32">
        <f t="shared" si="2"/>
        <v>61.632900000000006</v>
      </c>
      <c r="Q25" s="60"/>
      <c r="R25" s="46">
        <f t="shared" si="3"/>
        <v>55.46961000000001</v>
      </c>
      <c r="S25" s="34"/>
      <c r="T25" s="36">
        <f t="shared" si="4"/>
        <v>49.922649000000007</v>
      </c>
      <c r="U25" s="37"/>
      <c r="V25" s="38">
        <f t="shared" si="5"/>
        <v>44.930384100000005</v>
      </c>
      <c r="W25" s="3"/>
      <c r="X25" s="3"/>
    </row>
    <row r="26" spans="1:24" ht="35.25" x14ac:dyDescent="0.45">
      <c r="A26" s="83">
        <f t="shared" si="0"/>
        <v>22</v>
      </c>
      <c r="B26" s="424" t="s">
        <v>64</v>
      </c>
      <c r="C26" s="43">
        <v>24.7</v>
      </c>
      <c r="D26" s="42">
        <f>C26/3*10</f>
        <v>82.333333333333329</v>
      </c>
      <c r="E26" s="43"/>
      <c r="F26" s="42">
        <f>IF(E26&gt;0,IF(D26&gt;0,(D26*C$3+E26*10/3)/E$3,E26*10/3*(1-0.1*C$3)),IF(D26&gt;10,D26*0.9,D26))</f>
        <v>74.099999999999994</v>
      </c>
      <c r="G26" s="41">
        <v>35.700000000000003</v>
      </c>
      <c r="H26" s="42">
        <f>IF(G26&gt;0,IF(F26&gt;0,(F26*E$3+G26*10/3)/G$3,G26*10/3*(1-0.1*E$3)),IF(F26&gt;10,F26*0.9,F26))</f>
        <v>89.066666666666663</v>
      </c>
      <c r="I26" s="43"/>
      <c r="J26" s="42">
        <f>IF(I26&gt;0,IF(H26&gt;0,(H26*G$3+I26*10/3)/I$3,I26*10/3*(1-0.1*G$3)),IF(H26&gt;10,H26*0.9,H26))</f>
        <v>80.16</v>
      </c>
      <c r="K26" s="41"/>
      <c r="L26" s="42">
        <f>IF(K26&gt;0,IF(J26&gt;0,(J26*I$3+K26*10/3)/K$3,K26*10/3*(1-0.1*I$3)),IF(J26&gt;10,J26*0.9,J26))</f>
        <v>72.144000000000005</v>
      </c>
      <c r="M26" s="44"/>
      <c r="N26" s="42">
        <f t="shared" si="1"/>
        <v>64.929600000000008</v>
      </c>
      <c r="O26" s="45"/>
      <c r="P26" s="46">
        <f t="shared" si="2"/>
        <v>58.436640000000011</v>
      </c>
      <c r="Q26" s="44"/>
      <c r="R26" s="46">
        <f t="shared" si="3"/>
        <v>52.592976000000014</v>
      </c>
      <c r="S26" s="44"/>
      <c r="T26" s="42">
        <f t="shared" si="4"/>
        <v>47.333678400000011</v>
      </c>
      <c r="U26" s="47"/>
      <c r="V26" s="48">
        <f t="shared" si="5"/>
        <v>42.600310560000011</v>
      </c>
      <c r="W26" s="3"/>
      <c r="X26" s="3"/>
    </row>
    <row r="27" spans="1:24" ht="35.25" x14ac:dyDescent="0.45">
      <c r="A27" s="83">
        <f t="shared" si="0"/>
        <v>23</v>
      </c>
      <c r="B27" s="76" t="s">
        <v>59</v>
      </c>
      <c r="C27" s="43">
        <v>25.7</v>
      </c>
      <c r="D27" s="42">
        <f>C27/3*10</f>
        <v>85.666666666666657</v>
      </c>
      <c r="E27" s="43">
        <v>14.7</v>
      </c>
      <c r="F27" s="42">
        <f>IF(E27&gt;0,IF(D27&gt;0,(D27*C$3+E27*10/3)/E$3,E27*10/3*(1-0.1*C$3)),IF(D27&gt;10,D27*0.9,D27))</f>
        <v>67.333333333333329</v>
      </c>
      <c r="G27" s="44"/>
      <c r="H27" s="42">
        <f>IF(G27&gt;0,IF(F27&gt;0,(F27*E$3+G27*10/3)/G$3,G27*10/3*(1-0.1*E$3)),IF(F27&gt;10,F27*0.9,F27))</f>
        <v>60.599999999999994</v>
      </c>
      <c r="I27" s="45">
        <v>22.5</v>
      </c>
      <c r="J27" s="42">
        <f>IF(I27&gt;0,IF(H27&gt;0,(H27*G$3+I27*10/3)/I$3,I27*10/3*(1-0.1*G$3)),IF(H27&gt;10,H27*0.9,H27))</f>
        <v>64.199999999999989</v>
      </c>
      <c r="K27" s="41">
        <v>26.7</v>
      </c>
      <c r="L27" s="42">
        <f>IF(K27&gt;0,IF(J27&gt;0,(J27*I$3+K27*10/3)/K$3,K27*10/3*(1-0.1*I$3)),IF(J27&gt;10,J27*0.9,J27))</f>
        <v>69.16</v>
      </c>
      <c r="M27" s="44"/>
      <c r="N27" s="42">
        <f t="shared" si="1"/>
        <v>62.244</v>
      </c>
      <c r="O27" s="75"/>
      <c r="P27" s="46">
        <f t="shared" si="2"/>
        <v>56.019600000000004</v>
      </c>
      <c r="Q27" s="44"/>
      <c r="R27" s="46">
        <f t="shared" si="3"/>
        <v>50.417640000000006</v>
      </c>
      <c r="S27" s="44"/>
      <c r="T27" s="49">
        <f t="shared" si="4"/>
        <v>45.375876000000005</v>
      </c>
      <c r="U27" s="47"/>
      <c r="V27" s="48">
        <f t="shared" si="5"/>
        <v>40.838288400000003</v>
      </c>
      <c r="W27" s="3"/>
      <c r="X27" s="3"/>
    </row>
    <row r="28" spans="1:24" ht="35.25" x14ac:dyDescent="0.45">
      <c r="A28" s="83">
        <f t="shared" si="0"/>
        <v>24</v>
      </c>
      <c r="B28" s="349" t="s">
        <v>58</v>
      </c>
      <c r="C28" s="43">
        <v>11</v>
      </c>
      <c r="D28" s="42">
        <f>C28/3*10</f>
        <v>36.666666666666664</v>
      </c>
      <c r="E28" s="43">
        <v>27.5</v>
      </c>
      <c r="F28" s="42">
        <f>IF(E28&gt;0,IF(D28&gt;0,(D28*C$3+E28*10/3)/E$3,E28*10/3*(1-0.1*C$3)),IF(D28&gt;10,D28*0.9,D28))</f>
        <v>64.166666666666671</v>
      </c>
      <c r="G28" s="41">
        <v>11.7</v>
      </c>
      <c r="H28" s="42">
        <f>IF(G28&gt;0,IF(F28&gt;0,(F28*E$3+G28*10/3)/G$3,G28*10/3*(1-0.1*E$3)),IF(F28&gt;10,F28*0.9,F28))</f>
        <v>55.777777777777779</v>
      </c>
      <c r="I28" s="75">
        <v>26.3</v>
      </c>
      <c r="J28" s="42">
        <f>IF(I28&gt;0,IF(H28&gt;0,(H28*G$3+I28*10/3)/I$3,I28*10/3*(1-0.1*G$3)),IF(H28&gt;10,H28*0.9,H28))</f>
        <v>63.75</v>
      </c>
      <c r="K28" s="41">
        <v>23.9</v>
      </c>
      <c r="L28" s="42">
        <f>IF(K28&gt;0,IF(J28&gt;0,(J28*I$3+K28*10/3)/K$3,K28*10/3*(1-0.1*I$3)),IF(J28&gt;10,J28*0.9,J28))</f>
        <v>66.933333333333337</v>
      </c>
      <c r="M28" s="44"/>
      <c r="N28" s="42">
        <f t="shared" si="1"/>
        <v>60.24</v>
      </c>
      <c r="O28" s="45"/>
      <c r="P28" s="46">
        <f t="shared" si="2"/>
        <v>54.216000000000001</v>
      </c>
      <c r="Q28" s="44"/>
      <c r="R28" s="46">
        <f t="shared" si="3"/>
        <v>48.794400000000003</v>
      </c>
      <c r="S28" s="44"/>
      <c r="T28" s="42">
        <f t="shared" si="4"/>
        <v>43.914960000000001</v>
      </c>
      <c r="U28" s="47"/>
      <c r="V28" s="48">
        <f t="shared" si="5"/>
        <v>39.523464000000004</v>
      </c>
      <c r="W28" s="3"/>
      <c r="X28" s="3"/>
    </row>
    <row r="29" spans="1:24" ht="36" thickBot="1" x14ac:dyDescent="0.5">
      <c r="A29" s="347">
        <f t="shared" si="0"/>
        <v>25</v>
      </c>
      <c r="B29" s="426" t="s">
        <v>56</v>
      </c>
      <c r="C29" s="71">
        <v>31.7</v>
      </c>
      <c r="D29" s="51">
        <f>C29/3*10</f>
        <v>105.66666666666666</v>
      </c>
      <c r="E29" s="429">
        <v>21.8</v>
      </c>
      <c r="F29" s="51">
        <f>IF(E29&gt;0,IF(D29&gt;0,(D29*C$3+E29*10/3)/E$3,E29*10/3*(1-0.1*C$3)),IF(D29&gt;10,D29*0.9,D29))</f>
        <v>89.166666666666657</v>
      </c>
      <c r="G29" s="54"/>
      <c r="H29" s="51">
        <f>IF(G29&gt;0,IF(F29&gt;0,(F29*E$3+G29*10/3)/G$3,G29*10/3*(1-0.1*E$3)),IF(F29&gt;10,F29*0.9,F29))</f>
        <v>80.25</v>
      </c>
      <c r="I29" s="430"/>
      <c r="J29" s="51">
        <f>IF(I29&gt;0,IF(H29&gt;0,(H29*G$3+I29*10/3)/I$3,I29*10/3*(1-0.1*G$3)),IF(H29&gt;10,H29*0.9,H29))</f>
        <v>72.225000000000009</v>
      </c>
      <c r="K29" s="54"/>
      <c r="L29" s="51">
        <f>IF(K29&gt;0,IF(J29&gt;0,(J29*I$3+K29*10/3)/K$3,K29*10/3*(1-0.1*I$3)),IF(J29&gt;10,J29*0.9,J29))</f>
        <v>65.002500000000012</v>
      </c>
      <c r="M29" s="57"/>
      <c r="N29" s="53">
        <f t="shared" si="1"/>
        <v>58.502250000000011</v>
      </c>
      <c r="O29" s="56"/>
      <c r="P29" s="46">
        <f t="shared" si="2"/>
        <v>52.652025000000009</v>
      </c>
      <c r="Q29" s="57"/>
      <c r="R29" s="49">
        <f t="shared" si="3"/>
        <v>47.386822500000008</v>
      </c>
      <c r="S29" s="55"/>
      <c r="T29" s="46">
        <f t="shared" si="4"/>
        <v>42.648140250000012</v>
      </c>
      <c r="U29" s="58"/>
      <c r="V29" s="59">
        <f t="shared" si="5"/>
        <v>38.383326225000012</v>
      </c>
      <c r="W29" s="3"/>
      <c r="X29" s="3"/>
    </row>
    <row r="30" spans="1:24" ht="36" thickBot="1" x14ac:dyDescent="0.5">
      <c r="A30" s="346">
        <f t="shared" si="0"/>
        <v>26</v>
      </c>
      <c r="B30" s="425" t="s">
        <v>65</v>
      </c>
      <c r="C30" s="33">
        <v>20.2</v>
      </c>
      <c r="D30" s="32">
        <f>C30/3*10</f>
        <v>67.333333333333329</v>
      </c>
      <c r="E30" s="31">
        <v>29.6</v>
      </c>
      <c r="F30" s="32">
        <f>IF(E30&gt;0,IF(D30&gt;0,(D30*C$3+E30*10/3)/E$3,E30*10/3*(1-0.1*C$3)),IF(D30&gt;10,D30*0.9,D30))</f>
        <v>83</v>
      </c>
      <c r="G30" s="34"/>
      <c r="H30" s="32">
        <f>IF(G30&gt;0,IF(F30&gt;0,(F30*E$3+G30*10/3)/G$3,G30*10/3*(1-0.1*E$3)),IF(F30&gt;10,F30*0.9,F30))</f>
        <v>74.7</v>
      </c>
      <c r="I30" s="31"/>
      <c r="J30" s="32">
        <f>IF(I30&gt;0,IF(H30&gt;0,(H30*G$3+I30*10/3)/I$3,I30*10/3*(1-0.1*G$3)),IF(H30&gt;10,H30*0.9,H30))</f>
        <v>67.23</v>
      </c>
      <c r="K30" s="31"/>
      <c r="L30" s="32">
        <f>IF(K30&gt;0,IF(J30&gt;0,(J30*I$3+K30*10/3)/K$3,K30*10/3*(1-0.1*I$3)),IF(J30&gt;10,J30*0.9,J30))</f>
        <v>60.507000000000005</v>
      </c>
      <c r="M30" s="34"/>
      <c r="N30" s="42">
        <f t="shared" si="1"/>
        <v>54.456300000000006</v>
      </c>
      <c r="O30" s="35"/>
      <c r="P30" s="32">
        <f t="shared" si="2"/>
        <v>49.010670000000005</v>
      </c>
      <c r="Q30" s="34"/>
      <c r="R30" s="32">
        <f t="shared" si="3"/>
        <v>44.109603000000007</v>
      </c>
      <c r="S30" s="60"/>
      <c r="T30" s="36">
        <f t="shared" si="4"/>
        <v>39.698642700000008</v>
      </c>
      <c r="U30" s="61"/>
      <c r="V30" s="38">
        <f t="shared" si="5"/>
        <v>35.728778430000006</v>
      </c>
      <c r="W30" s="3"/>
      <c r="X30" s="3"/>
    </row>
    <row r="31" spans="1:24" ht="36" thickBot="1" x14ac:dyDescent="0.5">
      <c r="A31" s="83">
        <f t="shared" si="0"/>
        <v>27</v>
      </c>
      <c r="B31" s="359" t="s">
        <v>61</v>
      </c>
      <c r="C31" s="43">
        <v>27.6</v>
      </c>
      <c r="D31" s="32">
        <f>C31/3*10</f>
        <v>92.000000000000014</v>
      </c>
      <c r="E31" s="41"/>
      <c r="F31" s="32">
        <f>IF(E31&gt;0,IF(D31&gt;0,(D31*C$3+E31*10/3)/E$3,E31*10/3*(1-0.1*C$3)),IF(D31&gt;10,D31*0.9,D31))</f>
        <v>82.800000000000011</v>
      </c>
      <c r="G31" s="44"/>
      <c r="H31" s="42">
        <f>IF(G31&gt;0,IF(F31&gt;0,(F31*E$3+G31*10/3)/G$3,G31*10/3*(1-0.1*E$3)),IF(F31&gt;10,F31*0.9,F31))</f>
        <v>74.52000000000001</v>
      </c>
      <c r="I31" s="41"/>
      <c r="J31" s="42">
        <f>IF(I31&gt;0,IF(H31&gt;0,(H31*G$3+I31*10/3)/I$3,I31*10/3*(1-0.1*G$3)),IF(H31&gt;10,H31*0.9,H31))</f>
        <v>67.068000000000012</v>
      </c>
      <c r="K31" s="44"/>
      <c r="L31" s="42">
        <f>IF(K31&gt;0,IF(J31&gt;0,(J31*I$3+K31*10/3)/K$3,K31*10/3*(1-0.1*I$3)),IF(J31&gt;10,J31*0.9,J31))</f>
        <v>60.361200000000011</v>
      </c>
      <c r="M31" s="68"/>
      <c r="N31" s="42">
        <f t="shared" si="1"/>
        <v>54.325080000000014</v>
      </c>
      <c r="O31" s="75"/>
      <c r="P31" s="46">
        <f t="shared" si="2"/>
        <v>48.892572000000015</v>
      </c>
      <c r="Q31" s="44"/>
      <c r="R31" s="46">
        <f t="shared" si="3"/>
        <v>44.003314800000012</v>
      </c>
      <c r="S31" s="44"/>
      <c r="T31" s="42">
        <f t="shared" si="4"/>
        <v>39.602983320000014</v>
      </c>
      <c r="U31" s="47"/>
      <c r="V31" s="48">
        <f t="shared" si="5"/>
        <v>35.642684988000013</v>
      </c>
      <c r="W31" s="3"/>
      <c r="X31" s="3"/>
    </row>
    <row r="32" spans="1:24" ht="36" thickBot="1" x14ac:dyDescent="0.5">
      <c r="A32" s="83">
        <f t="shared" si="0"/>
        <v>28</v>
      </c>
      <c r="B32" s="427" t="s">
        <v>60</v>
      </c>
      <c r="C32" s="90"/>
      <c r="D32" s="32">
        <f>C32/3*10</f>
        <v>0</v>
      </c>
      <c r="E32" s="41"/>
      <c r="F32" s="32">
        <f>IF(E32&gt;0,IF(D32&gt;0,(D32*C$3+E32*10/3)/E$3,E32*10/3*(1-0.1*C$3)),IF(D32&gt;10,D32*0.9,D32))</f>
        <v>0</v>
      </c>
      <c r="G32" s="41"/>
      <c r="H32" s="42">
        <f>IF(G32&gt;0,IF(F32&gt;0,(F32*E$3+G32*10/3)/G$3,G32*10/3*(1-0.1*E$3)),IF(F32&gt;10,F32*0.9,F32))</f>
        <v>0</v>
      </c>
      <c r="I32" s="44"/>
      <c r="J32" s="42">
        <f>IF(I32&gt;0,IF(H32&gt;0,(H32*G$3+I32*10/3)/I$3,I32*10/3*(1-0.1*G$3)),IF(H32&gt;10,H32*0.9,H32))</f>
        <v>0</v>
      </c>
      <c r="K32" s="41">
        <v>27.2</v>
      </c>
      <c r="L32" s="42">
        <f>IF(K32&gt;0,IF(J32&gt;0,(J32*I$3+K32*10/3)/K$3,K32*10/3*(1-0.1*I$3)),IF(J32&gt;10,J32*0.9,J32))</f>
        <v>54.4</v>
      </c>
      <c r="M32" s="44"/>
      <c r="N32" s="42">
        <f t="shared" si="1"/>
        <v>48.96</v>
      </c>
      <c r="O32" s="45"/>
      <c r="P32" s="46">
        <f t="shared" si="2"/>
        <v>44.064</v>
      </c>
      <c r="Q32" s="44"/>
      <c r="R32" s="46">
        <f t="shared" si="3"/>
        <v>39.657600000000002</v>
      </c>
      <c r="S32" s="44"/>
      <c r="T32" s="49">
        <f t="shared" si="4"/>
        <v>35.691840000000006</v>
      </c>
      <c r="U32" s="47"/>
      <c r="V32" s="48">
        <f t="shared" si="5"/>
        <v>32.122656000000006</v>
      </c>
      <c r="W32" s="3"/>
      <c r="X32" s="3"/>
    </row>
    <row r="33" spans="1:24" ht="35.25" x14ac:dyDescent="0.45">
      <c r="A33" s="83">
        <f t="shared" si="0"/>
        <v>29</v>
      </c>
      <c r="B33" s="94" t="s">
        <v>94</v>
      </c>
      <c r="C33" s="43"/>
      <c r="D33" s="32">
        <f>C33/3*10</f>
        <v>0</v>
      </c>
      <c r="E33" s="41"/>
      <c r="F33" s="42">
        <f>IF(E33&gt;0,IF(D33&gt;0,(D33*C$3+E33*10/3)/E$3,E33*10/3*(1-0.1*C$3)),IF(D33&gt;10,D33*0.9,D33))</f>
        <v>0</v>
      </c>
      <c r="G33" s="41"/>
      <c r="H33" s="42">
        <f>IF(G33&gt;0,IF(F33&gt;0,(F33*E$3+G33*10/3)/G$3,G33*10/3*(1-0.1*E$3)),IF(F33&gt;10,F33*0.9,F33))</f>
        <v>0</v>
      </c>
      <c r="I33" s="41"/>
      <c r="J33" s="42">
        <f>IF(I33&gt;0,IF(H33&gt;0,(H33*G$3+I33*10/3)/I$3,I33*10/3*(1-0.1*G$3)),IF(H33&gt;10,H33*0.9,H33))</f>
        <v>0</v>
      </c>
      <c r="K33" s="41">
        <v>26.5</v>
      </c>
      <c r="L33" s="42">
        <f>IF(K33&gt;0,IF(J33&gt;0,(J33*I$3+K33*10/3)/K$3,K33*10/3*(1-0.1*I$3)),IF(J33&gt;10,J33*0.9,J33))</f>
        <v>52.999999999999993</v>
      </c>
      <c r="M33" s="44"/>
      <c r="N33" s="42">
        <f t="shared" si="1"/>
        <v>47.699999999999996</v>
      </c>
      <c r="O33" s="45"/>
      <c r="P33" s="46">
        <f t="shared" si="2"/>
        <v>42.93</v>
      </c>
      <c r="Q33" s="44"/>
      <c r="R33" s="46">
        <f t="shared" si="3"/>
        <v>38.637</v>
      </c>
      <c r="S33" s="44"/>
      <c r="T33" s="42">
        <f t="shared" si="4"/>
        <v>34.773299999999999</v>
      </c>
      <c r="U33" s="47"/>
      <c r="V33" s="48">
        <f t="shared" si="5"/>
        <v>31.295970000000001</v>
      </c>
      <c r="W33" s="3"/>
      <c r="X33" s="3"/>
    </row>
    <row r="34" spans="1:24" ht="39.75" customHeight="1" thickBot="1" x14ac:dyDescent="0.5">
      <c r="A34" s="347">
        <f t="shared" si="0"/>
        <v>30</v>
      </c>
      <c r="B34" s="374" t="s">
        <v>68</v>
      </c>
      <c r="C34" s="71"/>
      <c r="D34" s="51">
        <f>C34/3*10</f>
        <v>0</v>
      </c>
      <c r="E34" s="54">
        <v>23.3</v>
      </c>
      <c r="F34" s="51">
        <f>IF(E34&gt;0,IF(D34&gt;0,(D34*C$3+E34*10/3)/E$3,E34*10/3*(1-0.1*C$3)),IF(D34&gt;10,D34*0.9,D34))</f>
        <v>69.900000000000006</v>
      </c>
      <c r="G34" s="54"/>
      <c r="H34" s="51">
        <f>IF(G34&gt;0,IF(F34&gt;0,(F34*E$3+G34*10/3)/G$3,G34*10/3*(1-0.1*E$3)),IF(F34&gt;10,F34*0.9,F34))</f>
        <v>62.910000000000004</v>
      </c>
      <c r="I34" s="55"/>
      <c r="J34" s="51">
        <f>IF(I34&gt;0,IF(H34&gt;0,(H34*G$3+I34*10/3)/I$3,I34*10/3*(1-0.1*G$3)),IF(H34&gt;10,H34*0.9,H34))</f>
        <v>56.619000000000007</v>
      </c>
      <c r="K34" s="54"/>
      <c r="L34" s="51">
        <f>IF(K34&gt;0,IF(J34&gt;0,(J34*I$3+K34*10/3)/K$3,K34*10/3*(1-0.1*I$3)),IF(J34&gt;10,J34*0.9,J34))</f>
        <v>50.957100000000004</v>
      </c>
      <c r="M34" s="55"/>
      <c r="N34" s="51">
        <f t="shared" si="1"/>
        <v>45.861390000000007</v>
      </c>
      <c r="O34" s="63"/>
      <c r="P34" s="46">
        <f t="shared" si="2"/>
        <v>41.275251000000004</v>
      </c>
      <c r="Q34" s="55"/>
      <c r="R34" s="64">
        <f t="shared" si="3"/>
        <v>37.147725900000005</v>
      </c>
      <c r="S34" s="57"/>
      <c r="T34" s="46">
        <f t="shared" si="4"/>
        <v>33.432953310000002</v>
      </c>
      <c r="U34" s="65"/>
      <c r="V34" s="59">
        <f t="shared" si="5"/>
        <v>30.089657979000002</v>
      </c>
      <c r="W34" s="3"/>
      <c r="X34" s="3"/>
    </row>
    <row r="35" spans="1:24" ht="36" thickBot="1" x14ac:dyDescent="0.5">
      <c r="A35" s="346">
        <f t="shared" si="0"/>
        <v>31</v>
      </c>
      <c r="B35" s="373" t="s">
        <v>78</v>
      </c>
      <c r="C35" s="66"/>
      <c r="D35" s="64">
        <f>C35/3*10</f>
        <v>0</v>
      </c>
      <c r="E35" s="66"/>
      <c r="F35" s="64">
        <f>IF(E35&gt;0,IF(D35&gt;0,(D35*C$3+E35*10/3)/E$3,E35*10/3*(1-0.1*C$3)),IF(D35&gt;10,D35*0.9,D35))</f>
        <v>0</v>
      </c>
      <c r="G35" s="66">
        <v>23</v>
      </c>
      <c r="H35" s="46">
        <f>IF(G35&gt;0,IF(F35&gt;0,(F35*E$3+G35*10/3)/G$3,G35*10/3*(1-0.1*E$3)),IF(F35&gt;10,F35*0.9,F35))</f>
        <v>61.333333333333343</v>
      </c>
      <c r="I35" s="66"/>
      <c r="J35" s="46">
        <f>IF(I35&gt;0,IF(H35&gt;0,(H35*G$3+I35*10/3)/I$3,I35*10/3*(1-0.1*G$3)),IF(H35&gt;10,H35*0.9,H35))</f>
        <v>55.20000000000001</v>
      </c>
      <c r="K35" s="66"/>
      <c r="L35" s="46">
        <f>IF(K35&gt;0,IF(J35&gt;0,(J35*I$3+K35*10/3)/K$3,K35*10/3*(1-0.1*I$3)),IF(J35&gt;10,J35*0.9,J35))</f>
        <v>49.680000000000007</v>
      </c>
      <c r="M35" s="66"/>
      <c r="N35" s="46">
        <f t="shared" si="1"/>
        <v>44.71200000000001</v>
      </c>
      <c r="O35" s="67"/>
      <c r="P35" s="32">
        <f t="shared" si="2"/>
        <v>40.240800000000007</v>
      </c>
      <c r="Q35" s="60"/>
      <c r="R35" s="46">
        <f t="shared" si="3"/>
        <v>36.216720000000009</v>
      </c>
      <c r="S35" s="34"/>
      <c r="T35" s="36">
        <f t="shared" si="4"/>
        <v>32.595048000000013</v>
      </c>
      <c r="U35" s="37"/>
      <c r="V35" s="38">
        <f t="shared" si="5"/>
        <v>29.335543200000011</v>
      </c>
      <c r="W35" s="3"/>
      <c r="X35" s="3"/>
    </row>
    <row r="36" spans="1:24" ht="36" thickBot="1" x14ac:dyDescent="0.5">
      <c r="A36" s="83">
        <f t="shared" si="0"/>
        <v>32</v>
      </c>
      <c r="B36" s="366" t="s">
        <v>76</v>
      </c>
      <c r="C36" s="41"/>
      <c r="D36" s="51">
        <f>C36/3*10</f>
        <v>0</v>
      </c>
      <c r="E36" s="41"/>
      <c r="F36" s="42">
        <f>IF(E36&gt;0,IF(D36&gt;0,(D36*C$3+E36*10/3)/E$3,E36*10/3*(1-0.1*C$3)),IF(D36&gt;10,D36*0.9,D36))</f>
        <v>0</v>
      </c>
      <c r="G36" s="41">
        <v>21</v>
      </c>
      <c r="H36" s="42">
        <f>IF(G36&gt;0,IF(F36&gt;0,(F36*E$3+G36*10/3)/G$3,G36*10/3*(1-0.1*E$3)),IF(F36&gt;10,F36*0.9,F36))</f>
        <v>56</v>
      </c>
      <c r="I36" s="41"/>
      <c r="J36" s="42">
        <f>IF(I36&gt;0,IF(H36&gt;0,(H36*G$3+I36*10/3)/I$3,I36*10/3*(1-0.1*G$3)),IF(H36&gt;10,H36*0.9,H36))</f>
        <v>50.4</v>
      </c>
      <c r="K36" s="41"/>
      <c r="L36" s="46">
        <f>IF(K36&gt;0,IF(J36&gt;0,(J36*I$3+K36*10/3)/K$3,K36*10/3*(1-0.1*I$3)),IF(J36&gt;10,J36*0.9,J36))</f>
        <v>45.36</v>
      </c>
      <c r="M36" s="44"/>
      <c r="N36" s="42">
        <f t="shared" si="1"/>
        <v>40.823999999999998</v>
      </c>
      <c r="O36" s="45"/>
      <c r="P36" s="46">
        <f t="shared" si="2"/>
        <v>36.741599999999998</v>
      </c>
      <c r="Q36" s="44"/>
      <c r="R36" s="46">
        <f t="shared" si="3"/>
        <v>33.067439999999998</v>
      </c>
      <c r="S36" s="44"/>
      <c r="T36" s="42">
        <f t="shared" si="4"/>
        <v>29.760695999999999</v>
      </c>
      <c r="U36" s="47"/>
      <c r="V36" s="48">
        <f t="shared" si="5"/>
        <v>26.784626400000001</v>
      </c>
      <c r="W36" s="3"/>
      <c r="X36" s="3"/>
    </row>
    <row r="37" spans="1:24" ht="36" thickBot="1" x14ac:dyDescent="0.5">
      <c r="A37" s="83">
        <f t="shared" si="0"/>
        <v>33</v>
      </c>
      <c r="B37" s="359" t="s">
        <v>74</v>
      </c>
      <c r="C37" s="41"/>
      <c r="D37" s="51">
        <f>C37/3*10</f>
        <v>0</v>
      </c>
      <c r="E37" s="41">
        <v>15.5</v>
      </c>
      <c r="F37" s="42">
        <f>IF(E37&gt;0,IF(D37&gt;0,(D37*C$3+E37*10/3)/E$3,E37*10/3*(1-0.1*C$3)),IF(D37&gt;10,D37*0.9,D37))</f>
        <v>46.5</v>
      </c>
      <c r="G37" s="41"/>
      <c r="H37" s="42">
        <f>IF(G37&gt;0,IF(F37&gt;0,(F37*E$3+G37*10/3)/G$3,G37*10/3*(1-0.1*E$3)),IF(F37&gt;10,F37*0.9,F37))</f>
        <v>41.85</v>
      </c>
      <c r="I37" s="44"/>
      <c r="J37" s="42">
        <f>IF(I37&gt;0,IF(H37&gt;0,(H37*G$3+I37*10/3)/I$3,I37*10/3*(1-0.1*G$3)),IF(H37&gt;10,H37*0.9,H37))</f>
        <v>37.664999999999999</v>
      </c>
      <c r="K37" s="41">
        <v>20.5</v>
      </c>
      <c r="L37" s="46">
        <f>IF(K37&gt;0,IF(J37&gt;0,(J37*I$3+K37*10/3)/K$3,K37*10/3*(1-0.1*I$3)),IF(J37&gt;10,J37*0.9,J37))</f>
        <v>43.798666666666669</v>
      </c>
      <c r="M37" s="44"/>
      <c r="N37" s="42">
        <f t="shared" si="1"/>
        <v>39.418800000000005</v>
      </c>
      <c r="O37" s="75"/>
      <c r="P37" s="46">
        <f t="shared" si="2"/>
        <v>35.476920000000007</v>
      </c>
      <c r="Q37" s="44"/>
      <c r="R37" s="46">
        <f t="shared" si="3"/>
        <v>31.929228000000005</v>
      </c>
      <c r="S37" s="44"/>
      <c r="T37" s="49">
        <f t="shared" si="4"/>
        <v>28.736305200000004</v>
      </c>
      <c r="U37" s="47"/>
      <c r="V37" s="48">
        <f t="shared" si="5"/>
        <v>25.862674680000005</v>
      </c>
      <c r="W37" s="3"/>
      <c r="X37" s="3"/>
    </row>
    <row r="38" spans="1:24" ht="35.25" x14ac:dyDescent="0.45">
      <c r="A38" s="83">
        <f t="shared" si="0"/>
        <v>34</v>
      </c>
      <c r="B38" s="279" t="s">
        <v>60</v>
      </c>
      <c r="C38" s="41">
        <v>19.5</v>
      </c>
      <c r="D38" s="42">
        <f>C38/3*10</f>
        <v>65</v>
      </c>
      <c r="E38" s="41"/>
      <c r="F38" s="42">
        <f>IF(E38&gt;0,IF(D38&gt;0,(D38*C$3+E38*10/3)/E$3,E38*10/3*(1-0.1*C$3)),IF(D38&gt;10,D38*0.9,D38))</f>
        <v>58.5</v>
      </c>
      <c r="G38" s="44"/>
      <c r="H38" s="42">
        <f>IF(G38&gt;0,IF(F38&gt;0,(F38*E$3+G38*10/3)/G$3,G38*10/3*(1-0.1*E$3)),IF(F38&gt;10,F38*0.9,F38))</f>
        <v>52.65</v>
      </c>
      <c r="I38" s="41"/>
      <c r="J38" s="42">
        <f>IF(I38&gt;0,IF(H38&gt;0,(H38*G$3+I38*10/3)/I$3,I38*10/3*(1-0.1*G$3)),IF(H38&gt;10,H38*0.9,H38))</f>
        <v>47.384999999999998</v>
      </c>
      <c r="K38" s="41"/>
      <c r="L38" s="46">
        <f>IF(K38&gt;0,IF(J38&gt;0,(J38*I$3+K38*10/3)/K$3,K38*10/3*(1-0.1*I$3)),IF(J38&gt;10,J38*0.9,J38))</f>
        <v>42.646499999999996</v>
      </c>
      <c r="M38" s="44"/>
      <c r="N38" s="42">
        <f t="shared" si="1"/>
        <v>38.38185</v>
      </c>
      <c r="O38" s="45"/>
      <c r="P38" s="46">
        <f t="shared" si="2"/>
        <v>34.543665000000004</v>
      </c>
      <c r="Q38" s="44"/>
      <c r="R38" s="46">
        <f t="shared" si="3"/>
        <v>31.089298500000005</v>
      </c>
      <c r="S38" s="44"/>
      <c r="T38" s="42">
        <f t="shared" si="4"/>
        <v>27.980368650000006</v>
      </c>
      <c r="U38" s="47"/>
      <c r="V38" s="48">
        <f t="shared" si="5"/>
        <v>25.182331785000006</v>
      </c>
      <c r="W38" s="3"/>
      <c r="X38" s="3"/>
    </row>
    <row r="39" spans="1:24" ht="36" thickBot="1" x14ac:dyDescent="0.5">
      <c r="A39" s="347">
        <f t="shared" si="0"/>
        <v>35</v>
      </c>
      <c r="B39" s="428" t="s">
        <v>72</v>
      </c>
      <c r="C39" s="54"/>
      <c r="D39" s="51">
        <f>C39/3*10</f>
        <v>0</v>
      </c>
      <c r="E39" s="54">
        <v>18.5</v>
      </c>
      <c r="F39" s="51">
        <f>IF(E39&gt;0,IF(D39&gt;0,(D39*C$3+E39*10/3)/E$3,E39*10/3*(1-0.1*C$3)),IF(D39&gt;10,D39*0.9,D39))</f>
        <v>55.5</v>
      </c>
      <c r="G39" s="54"/>
      <c r="H39" s="42">
        <f>IF(G39&gt;0,IF(F39&gt;0,(F39*E$3+G39*10/3)/G$3,G39*10/3*(1-0.1*E$3)),IF(F39&gt;10,F39*0.9,F39))</f>
        <v>49.95</v>
      </c>
      <c r="I39" s="54"/>
      <c r="J39" s="42">
        <f>IF(I39&gt;0,IF(H39&gt;0,(H39*G$3+I39*10/3)/I$3,I39*10/3*(1-0.1*G$3)),IF(H39&gt;10,H39*0.9,H39))</f>
        <v>44.955000000000005</v>
      </c>
      <c r="K39" s="54"/>
      <c r="L39" s="64">
        <f>IF(K39&gt;0,IF(J39&gt;0,(J39*I$3+K39*10/3)/K$3,K39*10/3*(1-0.1*I$3)),IF(J39&gt;10,J39*0.9,J39))</f>
        <v>40.459500000000006</v>
      </c>
      <c r="M39" s="57"/>
      <c r="N39" s="53">
        <f t="shared" si="1"/>
        <v>36.413550000000008</v>
      </c>
      <c r="O39" s="56"/>
      <c r="P39" s="46">
        <f t="shared" si="2"/>
        <v>32.772195000000011</v>
      </c>
      <c r="Q39" s="57"/>
      <c r="R39" s="49">
        <f t="shared" si="3"/>
        <v>29.49497550000001</v>
      </c>
      <c r="S39" s="55"/>
      <c r="T39" s="46">
        <f t="shared" si="4"/>
        <v>26.545477950000009</v>
      </c>
      <c r="U39" s="58"/>
      <c r="V39" s="59">
        <f t="shared" si="5"/>
        <v>23.89093015500001</v>
      </c>
      <c r="W39" s="3"/>
      <c r="X39" s="3"/>
    </row>
    <row r="40" spans="1:24" ht="36" thickBot="1" x14ac:dyDescent="0.5">
      <c r="A40" s="346">
        <f t="shared" si="0"/>
        <v>36</v>
      </c>
      <c r="B40" s="362" t="s">
        <v>75</v>
      </c>
      <c r="C40" s="69"/>
      <c r="D40" s="51">
        <f>C40/3*10</f>
        <v>0</v>
      </c>
      <c r="E40" s="31">
        <v>15.6</v>
      </c>
      <c r="F40" s="51">
        <f>IF(E40&gt;0,IF(D40&gt;0,(D40*C$3+E40*10/3)/E$3,E40*10/3*(1-0.1*C$3)),IF(D40&gt;10,D40*0.9,D40))</f>
        <v>46.800000000000004</v>
      </c>
      <c r="G40" s="31"/>
      <c r="H40" s="42">
        <f>IF(G40&gt;0,IF(F40&gt;0,(F40*E$3+G40*10/3)/G$3,G40*10/3*(1-0.1*E$3)),IF(F40&gt;10,F40*0.9,F40))</f>
        <v>42.120000000000005</v>
      </c>
      <c r="I40" s="31"/>
      <c r="J40" s="42">
        <f>IF(I40&gt;0,IF(H40&gt;0,(H40*G$3+I40*10/3)/I$3,I40*10/3*(1-0.1*G$3)),IF(H40&gt;10,H40*0.9,H40))</f>
        <v>37.908000000000008</v>
      </c>
      <c r="K40" s="31"/>
      <c r="L40" s="64">
        <f>IF(K40&gt;0,IF(J40&gt;0,(J40*I$3+K40*10/3)/K$3,K40*10/3*(1-0.1*I$3)),IF(J40&gt;10,J40*0.9,J40))</f>
        <v>34.117200000000011</v>
      </c>
      <c r="M40" s="34"/>
      <c r="N40" s="32">
        <f t="shared" si="1"/>
        <v>30.705480000000012</v>
      </c>
      <c r="O40" s="34"/>
      <c r="P40" s="32">
        <f t="shared" si="2"/>
        <v>27.63493200000001</v>
      </c>
      <c r="Q40" s="34"/>
      <c r="R40" s="32">
        <f t="shared" si="3"/>
        <v>24.871438800000011</v>
      </c>
      <c r="S40" s="34"/>
      <c r="T40" s="36">
        <f t="shared" si="4"/>
        <v>22.384294920000009</v>
      </c>
      <c r="U40" s="37"/>
      <c r="V40" s="38">
        <f t="shared" si="5"/>
        <v>20.145865428000008</v>
      </c>
      <c r="W40" s="3"/>
      <c r="X40" s="3"/>
    </row>
    <row r="41" spans="1:24" ht="36" thickBot="1" x14ac:dyDescent="0.5">
      <c r="A41" s="83">
        <f t="shared" si="0"/>
        <v>37</v>
      </c>
      <c r="B41" s="279" t="s">
        <v>95</v>
      </c>
      <c r="C41" s="41"/>
      <c r="D41" s="51">
        <f>C41/3*10</f>
        <v>0</v>
      </c>
      <c r="E41" s="41"/>
      <c r="F41" s="51">
        <f>IF(E41&gt;0,IF(D41&gt;0,(D41*C$3+E41*10/3)/E$3,E41*10/3*(1-0.1*C$3)),IF(D41&gt;10,D41*0.9,D41))</f>
        <v>0</v>
      </c>
      <c r="G41" s="41"/>
      <c r="H41" s="42">
        <f>IF(G41&gt;0,IF(F41&gt;0,(F41*E$3+G41*10/3)/G$3,G41*10/3*(1-0.1*E$3)),IF(F41&gt;10,F41*0.9,F41))</f>
        <v>0</v>
      </c>
      <c r="I41" s="41"/>
      <c r="J41" s="42">
        <f>IF(I41&gt;0,IF(H41&gt;0,(H41*G$3+I41*10/3)/I$3,I41*10/3*(1-0.1*G$3)),IF(H41&gt;10,H41*0.9,H41))</f>
        <v>0</v>
      </c>
      <c r="K41" s="41">
        <v>12</v>
      </c>
      <c r="L41" s="64">
        <f>IF(K41&gt;0,IF(J41&gt;0,(J41*I$3+K41*10/3)/K$3,K41*10/3*(1-0.1*I$3)),IF(J41&gt;10,J41*0.9,J41))</f>
        <v>24</v>
      </c>
      <c r="M41" s="68"/>
      <c r="N41" s="42">
        <f t="shared" si="1"/>
        <v>21.6</v>
      </c>
      <c r="O41" s="44"/>
      <c r="P41" s="46">
        <f t="shared" si="2"/>
        <v>19.440000000000001</v>
      </c>
      <c r="Q41" s="44"/>
      <c r="R41" s="46">
        <f t="shared" si="3"/>
        <v>17.496000000000002</v>
      </c>
      <c r="S41" s="44"/>
      <c r="T41" s="42">
        <f t="shared" si="4"/>
        <v>15.746400000000003</v>
      </c>
      <c r="U41" s="47"/>
      <c r="V41" s="48">
        <f t="shared" si="5"/>
        <v>14.171760000000003</v>
      </c>
      <c r="W41" s="3"/>
      <c r="X41" s="3"/>
    </row>
    <row r="42" spans="1:24" ht="36" thickBot="1" x14ac:dyDescent="0.5">
      <c r="A42" s="83">
        <f t="shared" si="0"/>
        <v>38</v>
      </c>
      <c r="B42" s="352"/>
      <c r="C42" s="41"/>
      <c r="D42" s="51">
        <f t="shared" ref="D39:D44" si="6">C42/3*10</f>
        <v>0</v>
      </c>
      <c r="E42" s="41"/>
      <c r="F42" s="51">
        <f t="shared" ref="F39:F44" si="7">IF(E42&gt;0,IF(D42&gt;0,(D42*C$3+E42*10/3)/E$3,E42*10/3*(1-0.1*C$3)),IF(D42&gt;10,D42*0.9,D42))</f>
        <v>0</v>
      </c>
      <c r="G42" s="41"/>
      <c r="H42" s="42">
        <f t="shared" ref="H39:H44" si="8">IF(G42&gt;0,IF(F42&gt;0,(F42*E$3+G42*10/3)/G$3,G42*10/3*(1-0.1*E$3)),IF(F42&gt;10,F42*0.9,F42))</f>
        <v>0</v>
      </c>
      <c r="I42" s="41"/>
      <c r="J42" s="42">
        <f t="shared" ref="J42:J53" si="9">IF(I42&gt;0,IF(H42&gt;0,(H42*G$3+I42*10/3)/I$3,I42*10/3*(1-0.1*G$3)),IF(H42&gt;10,H42*0.9,H42))</f>
        <v>0</v>
      </c>
      <c r="K42" s="41"/>
      <c r="L42" s="42">
        <f t="shared" ref="L42:L50" si="10">IF(K42&gt;0,IF(J42&gt;0,(J42*I$3+K42*10/3)/K$3,K42*10/3*(1-0.1*I$3)),IF(J42&gt;10,J42*0.9,J42))</f>
        <v>0</v>
      </c>
      <c r="M42" s="44"/>
      <c r="N42" s="42">
        <f>IF(M42&gt;0,IF(L42&gt;0,(L42*K$3+M42*10/3)/M$3,M42*10/3*(1-0.1*K$3)),IF(L42&gt;10,L42*0.9,L42))</f>
        <v>0</v>
      </c>
      <c r="O42" s="44"/>
      <c r="P42" s="46">
        <f t="shared" ref="P42:P54" si="11">IF(O42&gt;0,IF(N42&gt;0,(N42*M$3+O42*10/3)/O$3,O42*10/3*(1-0.1*M$3)),IF(N42&gt;10,N42*0.9,N42))</f>
        <v>0</v>
      </c>
      <c r="Q42" s="44"/>
      <c r="R42" s="46">
        <f t="shared" ref="R42:R54" si="12">IF(Q42&gt;0,IF(P42&gt;0,(P42*O$3+Q42*10/3)/Q$3,Q42*10/3*(1-0.1*O$3)),IF(P42&gt;10,P42*0.9,P42))</f>
        <v>0</v>
      </c>
      <c r="S42" s="44"/>
      <c r="T42" s="49">
        <f t="shared" ref="T42:T53" si="13">IF(S42&gt;0,IF(R42&gt;0,(R42*Q$3+S42*10/3)/S$3,S42*10/3*(1-0.1*Q$3)),IF(R42&gt;10,R42*0.9,R42))</f>
        <v>0</v>
      </c>
      <c r="U42" s="47"/>
      <c r="V42" s="48">
        <f t="shared" ref="V42:V48" si="14">IF(U42&gt;0,IF(T42&gt;0,(T42*S$3+U42*10/3)/U$3,U42*10/3*(1-0.1*S$3)),IF(T42&gt;10,T42*0.9,T42))</f>
        <v>0</v>
      </c>
      <c r="W42" s="3"/>
      <c r="X42" s="3"/>
    </row>
    <row r="43" spans="1:24" ht="36" thickBot="1" x14ac:dyDescent="0.5">
      <c r="A43" s="83">
        <f t="shared" si="0"/>
        <v>39</v>
      </c>
      <c r="B43" s="348"/>
      <c r="C43" s="41"/>
      <c r="D43" s="51">
        <f t="shared" si="6"/>
        <v>0</v>
      </c>
      <c r="E43" s="41"/>
      <c r="F43" s="51">
        <f t="shared" si="7"/>
        <v>0</v>
      </c>
      <c r="G43" s="41"/>
      <c r="H43" s="42">
        <f t="shared" si="8"/>
        <v>0</v>
      </c>
      <c r="I43" s="41"/>
      <c r="J43" s="42">
        <f t="shared" si="9"/>
        <v>0</v>
      </c>
      <c r="K43" s="44"/>
      <c r="L43" s="42">
        <f t="shared" si="10"/>
        <v>0</v>
      </c>
      <c r="M43" s="44"/>
      <c r="N43" s="42">
        <f>IF(M43&gt;0,IF(L43&gt;0,(L43*K$3+M43*10/3)/M$3,M43*10/3*(1-0.1*K$3)),IF(L43&gt;10,L43*0.9,L43))</f>
        <v>0</v>
      </c>
      <c r="O43" s="44"/>
      <c r="P43" s="46">
        <f t="shared" si="11"/>
        <v>0</v>
      </c>
      <c r="Q43" s="44"/>
      <c r="R43" s="46">
        <f t="shared" si="12"/>
        <v>0</v>
      </c>
      <c r="S43" s="41"/>
      <c r="T43" s="42">
        <f t="shared" si="13"/>
        <v>0</v>
      </c>
      <c r="U43" s="47"/>
      <c r="V43" s="48">
        <f t="shared" si="14"/>
        <v>0</v>
      </c>
      <c r="W43" s="3"/>
      <c r="X43" s="3"/>
    </row>
    <row r="44" spans="1:24" ht="36" thickBot="1" x14ac:dyDescent="0.5">
      <c r="A44" s="84">
        <f t="shared" si="0"/>
        <v>40</v>
      </c>
      <c r="B44" s="351"/>
      <c r="C44" s="54"/>
      <c r="D44" s="51">
        <f t="shared" si="6"/>
        <v>0</v>
      </c>
      <c r="E44" s="54"/>
      <c r="F44" s="51">
        <f t="shared" si="7"/>
        <v>0</v>
      </c>
      <c r="G44" s="54"/>
      <c r="H44" s="42">
        <f t="shared" si="8"/>
        <v>0</v>
      </c>
      <c r="I44" s="54"/>
      <c r="J44" s="42">
        <f t="shared" si="9"/>
        <v>0</v>
      </c>
      <c r="K44" s="356"/>
      <c r="L44" s="42">
        <f t="shared" si="10"/>
        <v>0</v>
      </c>
      <c r="M44" s="54"/>
      <c r="N44" s="42">
        <f t="shared" ref="N44:N53" si="15">IF(M44&gt;0,IF(L44&gt;0,(L44*K$3+M44*10/3)/M$3,M44*10/3*(1-0.1*K$3)),IF(L44&gt;10,L44*0.9,L44))</f>
        <v>0</v>
      </c>
      <c r="O44" s="55"/>
      <c r="P44" s="64">
        <f t="shared" si="11"/>
        <v>0</v>
      </c>
      <c r="Q44" s="55"/>
      <c r="R44" s="64">
        <f t="shared" si="12"/>
        <v>0</v>
      </c>
      <c r="S44" s="55"/>
      <c r="T44" s="64">
        <f t="shared" si="13"/>
        <v>0</v>
      </c>
      <c r="U44" s="58"/>
      <c r="V44" s="59">
        <f t="shared" si="14"/>
        <v>0</v>
      </c>
      <c r="W44" s="3"/>
      <c r="X44" s="3"/>
    </row>
    <row r="45" spans="1:24" s="82" customFormat="1" ht="36" thickBot="1" x14ac:dyDescent="0.5">
      <c r="A45" s="345">
        <f t="shared" si="0"/>
        <v>41</v>
      </c>
      <c r="B45" s="353"/>
      <c r="C45" s="31"/>
      <c r="D45" s="51">
        <f t="shared" ref="D45:D46" si="16">C45/3*10</f>
        <v>0</v>
      </c>
      <c r="E45" s="31"/>
      <c r="F45" s="51">
        <f t="shared" ref="F45:F52" si="17">IF(E45&gt;0,IF(D45&gt;0,(D45*C$3+E45*10/3)/E$3,E45*10/3*(1-0.1*C$3)),IF(D45&gt;10,D45*0.9,D45))</f>
        <v>0</v>
      </c>
      <c r="G45" s="31"/>
      <c r="H45" s="42">
        <f t="shared" ref="H45:H53" si="18">IF(G45&gt;0,IF(F45&gt;0,(F45*E$3+G45*10/3)/G$3,G45*10/3*(1-0.1*E$3)),IF(F45&gt;10,F45*0.9,F45))</f>
        <v>0</v>
      </c>
      <c r="I45" s="31"/>
      <c r="J45" s="42">
        <f t="shared" si="9"/>
        <v>0</v>
      </c>
      <c r="K45" s="31"/>
      <c r="L45" s="42">
        <f t="shared" si="10"/>
        <v>0</v>
      </c>
      <c r="M45" s="60"/>
      <c r="N45" s="42">
        <f t="shared" si="15"/>
        <v>0</v>
      </c>
      <c r="O45" s="357"/>
      <c r="P45" s="32">
        <f t="shared" si="11"/>
        <v>0</v>
      </c>
      <c r="Q45" s="60"/>
      <c r="R45" s="46">
        <f t="shared" si="12"/>
        <v>0</v>
      </c>
      <c r="S45" s="34"/>
      <c r="T45" s="36">
        <f t="shared" si="13"/>
        <v>0</v>
      </c>
      <c r="U45" s="37"/>
      <c r="V45" s="38">
        <f t="shared" si="14"/>
        <v>0</v>
      </c>
    </row>
    <row r="46" spans="1:24" s="82" customFormat="1" ht="36" thickBot="1" x14ac:dyDescent="0.5">
      <c r="A46" s="83">
        <f t="shared" si="0"/>
        <v>42</v>
      </c>
      <c r="B46" s="349"/>
      <c r="C46" s="41"/>
      <c r="D46" s="51">
        <f t="shared" si="16"/>
        <v>0</v>
      </c>
      <c r="E46" s="41"/>
      <c r="F46" s="51">
        <f t="shared" si="17"/>
        <v>0</v>
      </c>
      <c r="G46" s="41"/>
      <c r="H46" s="42">
        <f t="shared" si="18"/>
        <v>0</v>
      </c>
      <c r="I46" s="41"/>
      <c r="J46" s="42">
        <f t="shared" si="9"/>
        <v>0</v>
      </c>
      <c r="K46" s="41"/>
      <c r="L46" s="42">
        <f t="shared" si="10"/>
        <v>0</v>
      </c>
      <c r="M46" s="44"/>
      <c r="N46" s="42">
        <f t="shared" si="15"/>
        <v>0</v>
      </c>
      <c r="O46" s="45"/>
      <c r="P46" s="32">
        <f t="shared" si="11"/>
        <v>0</v>
      </c>
      <c r="Q46" s="44"/>
      <c r="R46" s="46">
        <f t="shared" si="12"/>
        <v>0</v>
      </c>
      <c r="S46" s="44"/>
      <c r="T46" s="42">
        <f t="shared" si="13"/>
        <v>0</v>
      </c>
      <c r="U46" s="47"/>
      <c r="V46" s="48">
        <f t="shared" si="14"/>
        <v>0</v>
      </c>
    </row>
    <row r="47" spans="1:24" s="82" customFormat="1" ht="36" thickBot="1" x14ac:dyDescent="0.5">
      <c r="A47" s="83">
        <f t="shared" si="0"/>
        <v>43</v>
      </c>
      <c r="B47" s="76"/>
      <c r="C47" s="77"/>
      <c r="D47" s="51">
        <f t="shared" ref="D47:D53" si="19">C47/3*10</f>
        <v>0</v>
      </c>
      <c r="E47" s="77"/>
      <c r="F47" s="51">
        <f t="shared" si="17"/>
        <v>0</v>
      </c>
      <c r="G47" s="41"/>
      <c r="H47" s="42">
        <f t="shared" si="18"/>
        <v>0</v>
      </c>
      <c r="I47" s="41"/>
      <c r="J47" s="42">
        <f t="shared" si="9"/>
        <v>0</v>
      </c>
      <c r="K47" s="41"/>
      <c r="L47" s="42">
        <f t="shared" si="10"/>
        <v>0</v>
      </c>
      <c r="M47" s="41"/>
      <c r="N47" s="42">
        <f t="shared" si="15"/>
        <v>0</v>
      </c>
      <c r="O47" s="75"/>
      <c r="P47" s="46">
        <f t="shared" si="11"/>
        <v>0</v>
      </c>
      <c r="Q47" s="44"/>
      <c r="R47" s="46">
        <f t="shared" si="12"/>
        <v>0</v>
      </c>
      <c r="S47" s="44"/>
      <c r="T47" s="49">
        <f t="shared" si="13"/>
        <v>0</v>
      </c>
      <c r="U47" s="47"/>
      <c r="V47" s="48">
        <f t="shared" si="14"/>
        <v>0</v>
      </c>
    </row>
    <row r="48" spans="1:24" s="82" customFormat="1" ht="36" thickBot="1" x14ac:dyDescent="0.5">
      <c r="A48" s="83">
        <f t="shared" si="0"/>
        <v>44</v>
      </c>
      <c r="B48" s="350"/>
      <c r="C48" s="41"/>
      <c r="D48" s="51">
        <f t="shared" si="19"/>
        <v>0</v>
      </c>
      <c r="E48" s="41"/>
      <c r="F48" s="51">
        <f t="shared" si="17"/>
        <v>0</v>
      </c>
      <c r="G48" s="44"/>
      <c r="H48" s="42">
        <f t="shared" si="18"/>
        <v>0</v>
      </c>
      <c r="I48" s="44"/>
      <c r="J48" s="42">
        <f t="shared" si="9"/>
        <v>0</v>
      </c>
      <c r="K48" s="41"/>
      <c r="L48" s="42">
        <f t="shared" si="10"/>
        <v>0</v>
      </c>
      <c r="M48" s="68"/>
      <c r="N48" s="42">
        <f t="shared" si="15"/>
        <v>0</v>
      </c>
      <c r="O48" s="45"/>
      <c r="P48" s="46">
        <f t="shared" si="11"/>
        <v>0</v>
      </c>
      <c r="Q48" s="44"/>
      <c r="R48" s="46">
        <f t="shared" si="12"/>
        <v>0</v>
      </c>
      <c r="S48" s="44"/>
      <c r="T48" s="42">
        <f t="shared" si="13"/>
        <v>0</v>
      </c>
      <c r="U48" s="47"/>
      <c r="V48" s="48">
        <f t="shared" si="14"/>
        <v>0</v>
      </c>
    </row>
    <row r="49" spans="1:24" s="82" customFormat="1" ht="36" thickBot="1" x14ac:dyDescent="0.5">
      <c r="A49" s="84">
        <f t="shared" si="0"/>
        <v>45</v>
      </c>
      <c r="B49" s="62"/>
      <c r="C49" s="54"/>
      <c r="D49" s="51">
        <f t="shared" si="19"/>
        <v>0</v>
      </c>
      <c r="E49" s="54"/>
      <c r="F49" s="51">
        <f t="shared" si="17"/>
        <v>0</v>
      </c>
      <c r="G49" s="54"/>
      <c r="H49" s="42">
        <f t="shared" si="18"/>
        <v>0</v>
      </c>
      <c r="I49" s="54"/>
      <c r="J49" s="42">
        <f t="shared" si="9"/>
        <v>0</v>
      </c>
      <c r="K49" s="54"/>
      <c r="L49" s="42">
        <f t="shared" si="10"/>
        <v>0</v>
      </c>
      <c r="M49" s="55"/>
      <c r="N49" s="42">
        <f t="shared" si="15"/>
        <v>0</v>
      </c>
      <c r="O49" s="358"/>
      <c r="P49" s="46">
        <f t="shared" si="11"/>
        <v>0</v>
      </c>
      <c r="Q49" s="50"/>
      <c r="R49" s="46">
        <f t="shared" si="12"/>
        <v>0</v>
      </c>
      <c r="S49" s="55"/>
      <c r="T49" s="46">
        <f t="shared" si="13"/>
        <v>0</v>
      </c>
      <c r="U49" s="58"/>
      <c r="V49" s="59">
        <f t="shared" ref="V49:V59" si="20">IF(U49&gt;0,IF(T49&gt;0,(T49*S$3+U49*10/3)/U$3,U49*10/3*(1-0.1*S$3)),IF(T49&gt;10,T49*0.9,T49))</f>
        <v>0</v>
      </c>
    </row>
    <row r="50" spans="1:24" s="87" customFormat="1" ht="36" thickBot="1" x14ac:dyDescent="0.5">
      <c r="A50" s="30">
        <f t="shared" si="0"/>
        <v>46</v>
      </c>
      <c r="B50" s="354"/>
      <c r="C50" s="33"/>
      <c r="D50" s="51">
        <f t="shared" si="19"/>
        <v>0</v>
      </c>
      <c r="E50" s="31"/>
      <c r="F50" s="51">
        <f t="shared" si="17"/>
        <v>0</v>
      </c>
      <c r="G50" s="34"/>
      <c r="H50" s="42">
        <f t="shared" si="18"/>
        <v>0</v>
      </c>
      <c r="I50" s="33"/>
      <c r="J50" s="42">
        <f t="shared" si="9"/>
        <v>0</v>
      </c>
      <c r="K50" s="31"/>
      <c r="L50" s="42">
        <f t="shared" si="10"/>
        <v>0</v>
      </c>
      <c r="M50" s="34"/>
      <c r="N50" s="42">
        <f t="shared" si="15"/>
        <v>0</v>
      </c>
      <c r="O50" s="34"/>
      <c r="P50" s="32">
        <f t="shared" si="11"/>
        <v>0</v>
      </c>
      <c r="Q50" s="34"/>
      <c r="R50" s="32">
        <f t="shared" si="12"/>
        <v>0</v>
      </c>
      <c r="S50" s="60"/>
      <c r="T50" s="36">
        <f t="shared" si="13"/>
        <v>0</v>
      </c>
      <c r="U50" s="61"/>
      <c r="V50" s="38">
        <f t="shared" si="20"/>
        <v>0</v>
      </c>
    </row>
    <row r="51" spans="1:24" s="87" customFormat="1" ht="36" thickBot="1" x14ac:dyDescent="0.5">
      <c r="A51" s="39">
        <v>45</v>
      </c>
      <c r="B51" s="355"/>
      <c r="C51" s="43"/>
      <c r="D51" s="51">
        <f t="shared" si="19"/>
        <v>0</v>
      </c>
      <c r="E51" s="41"/>
      <c r="F51" s="51">
        <f t="shared" si="17"/>
        <v>0</v>
      </c>
      <c r="G51" s="41"/>
      <c r="H51" s="42">
        <f t="shared" si="18"/>
        <v>0</v>
      </c>
      <c r="I51" s="43"/>
      <c r="J51" s="42">
        <f t="shared" si="9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15"/>
        <v>0</v>
      </c>
      <c r="O51" s="44"/>
      <c r="P51" s="46">
        <f t="shared" si="11"/>
        <v>0</v>
      </c>
      <c r="Q51" s="44"/>
      <c r="R51" s="46">
        <f t="shared" si="12"/>
        <v>0</v>
      </c>
      <c r="S51" s="44"/>
      <c r="T51" s="42">
        <f t="shared" si="13"/>
        <v>0</v>
      </c>
      <c r="U51" s="47"/>
      <c r="V51" s="48">
        <f t="shared" si="20"/>
        <v>0</v>
      </c>
    </row>
    <row r="52" spans="1:24" s="87" customFormat="1" ht="36" thickBot="1" x14ac:dyDescent="0.5">
      <c r="A52" s="39">
        <f t="shared" ref="A52:A59" si="21">A51+1</f>
        <v>46</v>
      </c>
      <c r="B52" s="76"/>
      <c r="C52" s="43"/>
      <c r="D52" s="51">
        <f t="shared" si="19"/>
        <v>0</v>
      </c>
      <c r="E52" s="77"/>
      <c r="F52" s="51">
        <f t="shared" si="17"/>
        <v>0</v>
      </c>
      <c r="G52" s="41"/>
      <c r="H52" s="42">
        <f t="shared" si="18"/>
        <v>0</v>
      </c>
      <c r="I52" s="43"/>
      <c r="J52" s="42">
        <f t="shared" si="9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15"/>
        <v>0</v>
      </c>
      <c r="O52" s="44"/>
      <c r="P52" s="46">
        <f t="shared" si="11"/>
        <v>0</v>
      </c>
      <c r="Q52" s="44"/>
      <c r="R52" s="46">
        <f t="shared" si="12"/>
        <v>0</v>
      </c>
      <c r="S52" s="44"/>
      <c r="T52" s="49">
        <f t="shared" si="13"/>
        <v>0</v>
      </c>
      <c r="U52" s="47"/>
      <c r="V52" s="48">
        <f t="shared" si="20"/>
        <v>0</v>
      </c>
    </row>
    <row r="53" spans="1:24" s="87" customFormat="1" ht="36" thickBot="1" x14ac:dyDescent="0.5">
      <c r="A53" s="39">
        <f t="shared" si="21"/>
        <v>47</v>
      </c>
      <c r="B53" s="349"/>
      <c r="C53" s="43"/>
      <c r="D53" s="51">
        <f t="shared" si="19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18"/>
        <v>0</v>
      </c>
      <c r="I53" s="43"/>
      <c r="J53" s="42">
        <f t="shared" si="9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15"/>
        <v>0</v>
      </c>
      <c r="O53" s="68"/>
      <c r="P53" s="46">
        <f t="shared" si="11"/>
        <v>0</v>
      </c>
      <c r="Q53" s="44"/>
      <c r="R53" s="46">
        <f t="shared" si="12"/>
        <v>0</v>
      </c>
      <c r="S53" s="44"/>
      <c r="T53" s="42">
        <f t="shared" si="13"/>
        <v>0</v>
      </c>
      <c r="U53" s="47"/>
      <c r="V53" s="48">
        <f t="shared" si="20"/>
        <v>0</v>
      </c>
    </row>
    <row r="54" spans="1:24" s="87" customFormat="1" ht="36" hidden="1" thickBot="1" x14ac:dyDescent="0.5">
      <c r="A54" s="70">
        <f t="shared" si="21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11"/>
        <v>0</v>
      </c>
      <c r="Q54" s="55"/>
      <c r="R54" s="64">
        <f t="shared" si="12"/>
        <v>0</v>
      </c>
      <c r="S54" s="57"/>
      <c r="T54" s="46">
        <f t="shared" ref="T54:T59" si="22">IF(S54&gt;0,IF(R54&gt;0,(R54*Q$3+S54*10/3)/S$3,S54*10/3*(1-0.1*Q$3)),IF(R54&gt;10,R54*0.9,R54))</f>
        <v>0</v>
      </c>
      <c r="U54" s="65"/>
      <c r="V54" s="59">
        <f t="shared" si="20"/>
        <v>0</v>
      </c>
    </row>
    <row r="55" spans="1:24" ht="35.25" hidden="1" x14ac:dyDescent="0.45">
      <c r="A55" s="30">
        <f t="shared" si="21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22"/>
        <v>0</v>
      </c>
      <c r="U55" s="37"/>
      <c r="V55" s="38">
        <f t="shared" si="20"/>
        <v>0</v>
      </c>
      <c r="W55" s="3"/>
      <c r="X55" s="3"/>
    </row>
    <row r="56" spans="1:24" ht="35.25" hidden="1" x14ac:dyDescent="0.45">
      <c r="A56" s="39">
        <f t="shared" si="21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22"/>
        <v>0</v>
      </c>
      <c r="U56" s="47"/>
      <c r="V56" s="48">
        <f t="shared" si="20"/>
        <v>0</v>
      </c>
      <c r="W56" s="3"/>
      <c r="X56" s="3"/>
    </row>
    <row r="57" spans="1:24" ht="35.25" hidden="1" x14ac:dyDescent="0.45">
      <c r="A57" s="39">
        <f t="shared" si="21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22"/>
        <v>0</v>
      </c>
      <c r="U57" s="47"/>
      <c r="V57" s="48">
        <f t="shared" si="20"/>
        <v>0</v>
      </c>
      <c r="W57" s="3"/>
      <c r="X57" s="3"/>
    </row>
    <row r="58" spans="1:24" ht="35.25" hidden="1" x14ac:dyDescent="0.45">
      <c r="A58" s="39">
        <f t="shared" si="21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22"/>
        <v>0</v>
      </c>
      <c r="U58" s="47"/>
      <c r="V58" s="48">
        <f t="shared" si="20"/>
        <v>0</v>
      </c>
      <c r="W58" s="3"/>
      <c r="X58" s="3"/>
    </row>
    <row r="59" spans="1:24" ht="36" hidden="1" thickBot="1" x14ac:dyDescent="0.5">
      <c r="A59" s="70">
        <f t="shared" si="21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22"/>
        <v>0</v>
      </c>
      <c r="U59" s="65"/>
      <c r="V59" s="92">
        <f t="shared" si="20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23">IF(U60&gt;0,IF(T60&gt;0,(T60*S$3+U60*10/3)/U$3,U60*10/3*(1-0.1*S$3)),IF(T60&gt;10,T60*0.9,T60))</f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23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23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23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2">
        <f t="shared" si="23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23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23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23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23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 x14ac:dyDescent="0.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B5:L41">
    <sortCondition descending="1" ref="L5:L41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B16" sqref="B16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37</v>
      </c>
      <c r="B2" s="382" t="s">
        <v>29</v>
      </c>
      <c r="C2" s="383"/>
      <c r="D2" s="157"/>
      <c r="E2" s="214" t="s">
        <v>36</v>
      </c>
      <c r="F2" s="382" t="s">
        <v>29</v>
      </c>
      <c r="G2" s="383"/>
      <c r="H2" s="156"/>
      <c r="I2" s="214" t="s">
        <v>35</v>
      </c>
      <c r="J2" s="382" t="s">
        <v>29</v>
      </c>
      <c r="K2" s="383"/>
      <c r="L2" s="156"/>
      <c r="M2" s="214" t="s">
        <v>34</v>
      </c>
      <c r="N2" s="382" t="s">
        <v>29</v>
      </c>
      <c r="O2" s="383"/>
      <c r="P2" s="156"/>
      <c r="Q2" s="214" t="s">
        <v>33</v>
      </c>
      <c r="R2" s="382" t="s">
        <v>29</v>
      </c>
      <c r="S2" s="383"/>
      <c r="T2" s="156"/>
      <c r="U2" s="208" t="s">
        <v>38</v>
      </c>
      <c r="V2" s="382" t="s">
        <v>29</v>
      </c>
      <c r="W2" s="383"/>
      <c r="X2" s="156"/>
      <c r="Y2" s="217" t="s">
        <v>39</v>
      </c>
      <c r="Z2" s="382" t="s">
        <v>29</v>
      </c>
      <c r="AA2" s="383"/>
      <c r="AC2" s="217" t="s">
        <v>39</v>
      </c>
      <c r="AD2" s="382" t="s">
        <v>29</v>
      </c>
      <c r="AE2" s="383"/>
      <c r="AG2" s="381" t="s">
        <v>46</v>
      </c>
      <c r="AH2" s="381"/>
      <c r="AI2" s="381"/>
      <c r="AJ2" s="381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300"/>
      <c r="AH3" s="301" t="s">
        <v>47</v>
      </c>
      <c r="AI3" s="301" t="s">
        <v>48</v>
      </c>
      <c r="AJ3" s="302" t="s">
        <v>49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3">
        <v>1</v>
      </c>
      <c r="AH4" s="304">
        <v>17</v>
      </c>
      <c r="AI4" s="304">
        <v>11.5</v>
      </c>
      <c r="AJ4" s="305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6">
        <v>2</v>
      </c>
      <c r="AH5" s="307">
        <v>16</v>
      </c>
      <c r="AI5" s="307">
        <v>10.5</v>
      </c>
      <c r="AJ5" s="308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6">
        <v>3</v>
      </c>
      <c r="AH6" s="307">
        <v>15</v>
      </c>
      <c r="AI6" s="307">
        <v>9.5</v>
      </c>
      <c r="AJ6" s="308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6">
        <v>4</v>
      </c>
      <c r="AH7" s="307">
        <v>14</v>
      </c>
      <c r="AI7" s="307">
        <v>8.5</v>
      </c>
      <c r="AJ7" s="308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6">
        <v>5</v>
      </c>
      <c r="AH8" s="307">
        <v>13</v>
      </c>
      <c r="AI8" s="307">
        <v>7.5</v>
      </c>
      <c r="AJ8" s="308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6">
        <v>6</v>
      </c>
      <c r="AH9" s="307">
        <v>12.5</v>
      </c>
      <c r="AI9" s="307">
        <v>7</v>
      </c>
      <c r="AJ9" s="308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6">
        <v>7</v>
      </c>
      <c r="AH10" s="307">
        <v>12</v>
      </c>
      <c r="AI10" s="307">
        <v>6.5</v>
      </c>
      <c r="AJ10" s="308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6">
        <v>8</v>
      </c>
      <c r="AH11" s="307">
        <v>11.5</v>
      </c>
      <c r="AI11" s="307">
        <v>6</v>
      </c>
      <c r="AJ11" s="308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6">
        <v>9</v>
      </c>
      <c r="AH12" s="307">
        <v>11</v>
      </c>
      <c r="AI12" s="307">
        <v>5.5</v>
      </c>
      <c r="AJ12" s="308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09">
        <v>10</v>
      </c>
      <c r="AH13" s="310">
        <v>10.5</v>
      </c>
      <c r="AI13" s="310"/>
      <c r="AJ13" s="311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>
        <v>13</v>
      </c>
      <c r="B16" s="157">
        <v>8</v>
      </c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84"/>
      <c r="P19" s="386" t="s">
        <v>16</v>
      </c>
      <c r="Q19" s="387"/>
      <c r="R19" s="387"/>
      <c r="S19" s="387"/>
      <c r="T19" s="387"/>
      <c r="U19" s="387"/>
      <c r="V19" s="387"/>
      <c r="W19" s="387"/>
      <c r="X19" s="387"/>
      <c r="Y19" s="387"/>
      <c r="Z19" s="388"/>
      <c r="AA19" s="155" t="s">
        <v>15</v>
      </c>
      <c r="AB19" s="312" t="s">
        <v>50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85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3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4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5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5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5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5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5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5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5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5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5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6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23" sqref="B23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9" t="s">
        <v>91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</row>
    <row r="2" spans="1:31" ht="13.5" customHeight="1" thickBo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127"/>
      <c r="AD2" s="127"/>
      <c r="AE2" s="127"/>
    </row>
    <row r="3" spans="1:31" s="131" customFormat="1" ht="16.5" thickBot="1" x14ac:dyDescent="0.3">
      <c r="A3" s="391" t="s">
        <v>21</v>
      </c>
      <c r="B3" s="394" t="s">
        <v>22</v>
      </c>
      <c r="C3" s="128"/>
      <c r="D3" s="397">
        <v>1</v>
      </c>
      <c r="E3" s="398"/>
      <c r="F3" s="399"/>
      <c r="G3" s="397">
        <v>2</v>
      </c>
      <c r="H3" s="398"/>
      <c r="I3" s="399"/>
      <c r="J3" s="400">
        <v>3</v>
      </c>
      <c r="K3" s="401"/>
      <c r="L3" s="402"/>
      <c r="M3" s="403" t="s">
        <v>2</v>
      </c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5"/>
      <c r="AA3" s="129">
        <f>SUM(M3:Z3)</f>
        <v>0</v>
      </c>
      <c r="AB3" s="406" t="s">
        <v>23</v>
      </c>
      <c r="AC3" s="130"/>
      <c r="AD3" s="130"/>
      <c r="AE3" s="130"/>
    </row>
    <row r="4" spans="1:31" s="131" customFormat="1" ht="16.5" customHeight="1" thickBot="1" x14ac:dyDescent="0.3">
      <c r="A4" s="392"/>
      <c r="B4" s="395"/>
      <c r="C4" s="408" t="s">
        <v>24</v>
      </c>
      <c r="D4" s="410" t="s">
        <v>29</v>
      </c>
      <c r="E4" s="414" t="s">
        <v>31</v>
      </c>
      <c r="F4" s="416" t="s">
        <v>32</v>
      </c>
      <c r="G4" s="410" t="s">
        <v>29</v>
      </c>
      <c r="H4" s="414" t="s">
        <v>31</v>
      </c>
      <c r="I4" s="416" t="s">
        <v>32</v>
      </c>
      <c r="J4" s="410" t="s">
        <v>29</v>
      </c>
      <c r="K4" s="414" t="s">
        <v>31</v>
      </c>
      <c r="L4" s="416" t="s">
        <v>32</v>
      </c>
      <c r="M4" s="418" t="s">
        <v>30</v>
      </c>
      <c r="N4" s="412">
        <v>1</v>
      </c>
      <c r="O4" s="413"/>
      <c r="P4" s="413"/>
      <c r="Q4" s="413"/>
      <c r="R4" s="412">
        <v>2</v>
      </c>
      <c r="S4" s="413"/>
      <c r="T4" s="413"/>
      <c r="U4" s="413"/>
      <c r="V4" s="412">
        <v>3</v>
      </c>
      <c r="W4" s="413"/>
      <c r="X4" s="413"/>
      <c r="Y4" s="413"/>
      <c r="Z4" s="144"/>
      <c r="AA4" s="129"/>
      <c r="AB4" s="407"/>
      <c r="AC4" s="130"/>
      <c r="AD4" s="130"/>
      <c r="AE4" s="130"/>
    </row>
    <row r="5" spans="1:31" s="133" customFormat="1" ht="33" customHeight="1" thickBot="1" x14ac:dyDescent="0.3">
      <c r="A5" s="393"/>
      <c r="B5" s="396"/>
      <c r="C5" s="409"/>
      <c r="D5" s="411"/>
      <c r="E5" s="415"/>
      <c r="F5" s="417"/>
      <c r="G5" s="411"/>
      <c r="H5" s="415"/>
      <c r="I5" s="417"/>
      <c r="J5" s="411"/>
      <c r="K5" s="415"/>
      <c r="L5" s="417"/>
      <c r="M5" s="419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7"/>
      <c r="AC5" s="132"/>
      <c r="AD5" s="132"/>
      <c r="AE5" s="132"/>
    </row>
    <row r="6" spans="1:31" ht="15.75" x14ac:dyDescent="0.25">
      <c r="A6" s="280">
        <f ca="1">RANK(AB6,AB$6:OFFSET(AB$6,0,0,COUNTA(B$6:B$33)))</f>
        <v>1</v>
      </c>
      <c r="B6" s="363" t="s">
        <v>52</v>
      </c>
      <c r="C6" s="287">
        <v>5</v>
      </c>
      <c r="D6" s="257">
        <v>1</v>
      </c>
      <c r="E6" s="258">
        <v>5</v>
      </c>
      <c r="F6" s="259">
        <v>3</v>
      </c>
      <c r="G6" s="260">
        <v>1</v>
      </c>
      <c r="H6" s="224">
        <v>3</v>
      </c>
      <c r="I6" s="258">
        <v>1</v>
      </c>
      <c r="J6" s="257">
        <v>1</v>
      </c>
      <c r="K6" s="258">
        <v>10</v>
      </c>
      <c r="L6" s="261">
        <v>7</v>
      </c>
      <c r="M6" s="272"/>
      <c r="N6" s="218">
        <f ca="1">OFFSET(Очки!$A$3,F6,D6+QUOTIENT(MAX($C$34-11,0), 2)*4)</f>
        <v>14</v>
      </c>
      <c r="O6" s="186">
        <f ca="1">IF(F6&lt;E6,OFFSET(IF(OR($C$34=11,$C$34=12),Очки!$B$17,Очки!$O$18),2+E6-F6,IF(D6=2,12,13-E6)),0)</f>
        <v>1.7000000000000002</v>
      </c>
      <c r="P6" s="186"/>
      <c r="Q6" s="262"/>
      <c r="R6" s="218">
        <f ca="1">OFFSET(Очки!$A$3,I6,G6+QUOTIENT(MAX($C$34-11,0), 2)*4)</f>
        <v>16</v>
      </c>
      <c r="S6" s="186">
        <f ca="1">IF(I6&lt;H6,OFFSET(IF(OR($C$34=11,$C$34=12),Очки!$B$17,Очки!$O$18),2+H6-I6,IF(G6=2,12,13-H6)),0)</f>
        <v>1.4</v>
      </c>
      <c r="T6" s="186">
        <v>2.5</v>
      </c>
      <c r="U6" s="262"/>
      <c r="V6" s="218">
        <f ca="1">OFFSET(Очки!$A$3,L6,J6+QUOTIENT(MAX($C$34-11,0), 2)*4)</f>
        <v>11</v>
      </c>
      <c r="W6" s="186">
        <f ca="1">IF(L6&lt;K6,OFFSET(IF(OR($C$34=11,$C$34=12),Очки!$B$17,Очки!$O$18),2+K6-L6,IF(J6=2,12,13-K6)),0)</f>
        <v>3.7</v>
      </c>
      <c r="X6" s="186">
        <v>2</v>
      </c>
      <c r="Y6" s="187"/>
      <c r="Z6" s="134"/>
      <c r="AA6" s="135"/>
      <c r="AB6" s="182">
        <f t="shared" ref="AB6:AB24" ca="1" si="0">SUM(M6:Y6)</f>
        <v>52.300000000000004</v>
      </c>
      <c r="AC6" s="127"/>
      <c r="AD6" s="127"/>
      <c r="AE6" s="127"/>
    </row>
    <row r="7" spans="1:31" ht="15.75" x14ac:dyDescent="0.25">
      <c r="A7" s="281">
        <f ca="1">RANK(AB7,AB$6:OFFSET(AB$6,0,0,COUNTA(B$6:B$33)))</f>
        <v>2</v>
      </c>
      <c r="B7" s="283" t="s">
        <v>42</v>
      </c>
      <c r="C7" s="219"/>
      <c r="D7" s="225">
        <v>1</v>
      </c>
      <c r="E7" s="226">
        <v>9</v>
      </c>
      <c r="F7" s="227">
        <v>5</v>
      </c>
      <c r="G7" s="223">
        <v>1</v>
      </c>
      <c r="H7" s="228">
        <v>10</v>
      </c>
      <c r="I7" s="226">
        <v>6</v>
      </c>
      <c r="J7" s="225">
        <v>1</v>
      </c>
      <c r="K7" s="226">
        <v>8</v>
      </c>
      <c r="L7" s="229">
        <v>8</v>
      </c>
      <c r="M7" s="273">
        <v>2</v>
      </c>
      <c r="N7" s="192">
        <f ca="1">OFFSET(Очки!$A$3,F7,D7+QUOTIENT(MAX($C$34-11,0), 2)*4)</f>
        <v>12</v>
      </c>
      <c r="O7" s="188">
        <f ca="1">IF(F7&lt;E7,OFFSET(IF(OR($C$34=11,$C$34=12),Очки!$B$17,Очки!$O$18),2+E7-F7,IF(D7=2,12,13-E7)),0)</f>
        <v>4.5</v>
      </c>
      <c r="P7" s="188">
        <v>2.5</v>
      </c>
      <c r="Q7" s="263"/>
      <c r="R7" s="192">
        <f ca="1">OFFSET(Очки!$A$3,I7,G7+QUOTIENT(MAX($C$34-11,0), 2)*4)</f>
        <v>11.5</v>
      </c>
      <c r="S7" s="188">
        <f ca="1">IF(I7&lt;H7,OFFSET(IF(OR($C$34=11,$C$34=12),Очки!$B$17,Очки!$O$18),2+H7-I7,IF(G7=2,12,13-H7)),0)</f>
        <v>4.8000000000000007</v>
      </c>
      <c r="T7" s="188">
        <v>1.5</v>
      </c>
      <c r="U7" s="263"/>
      <c r="V7" s="192">
        <f ca="1">OFFSET(Очки!$A$3,L7,J7+QUOTIENT(MAX($C$34-11,0), 2)*4)</f>
        <v>10.5</v>
      </c>
      <c r="W7" s="188">
        <f ca="1">IF(L7&lt;K7,OFFSET(IF(OR($C$34=11,$C$34=12),Очки!$B$17,Очки!$O$18),2+K7-L7,IF(J7=2,12,13-K7)),0)</f>
        <v>0</v>
      </c>
      <c r="X7" s="188">
        <v>2.5</v>
      </c>
      <c r="Y7" s="189"/>
      <c r="Z7" s="136"/>
      <c r="AA7" s="137"/>
      <c r="AB7" s="183">
        <f t="shared" ca="1" si="0"/>
        <v>51.8</v>
      </c>
      <c r="AC7" s="127"/>
      <c r="AD7" s="127"/>
      <c r="AE7" s="127"/>
    </row>
    <row r="8" spans="1:31" ht="15.75" x14ac:dyDescent="0.25">
      <c r="A8" s="281">
        <f ca="1">RANK(AB8,AB$6:OFFSET(AB$6,0,0,COUNTA(B$6:B$33)))</f>
        <v>3</v>
      </c>
      <c r="B8" s="284" t="s">
        <v>62</v>
      </c>
      <c r="C8" s="219"/>
      <c r="D8" s="225">
        <v>1</v>
      </c>
      <c r="E8" s="226">
        <v>6</v>
      </c>
      <c r="F8" s="227">
        <v>7</v>
      </c>
      <c r="G8" s="223">
        <v>1</v>
      </c>
      <c r="H8" s="228">
        <v>7</v>
      </c>
      <c r="I8" s="226">
        <v>3</v>
      </c>
      <c r="J8" s="225">
        <v>1</v>
      </c>
      <c r="K8" s="226">
        <v>9</v>
      </c>
      <c r="L8" s="229">
        <v>6</v>
      </c>
      <c r="M8" s="273">
        <v>0.5</v>
      </c>
      <c r="N8" s="192">
        <f ca="1">OFFSET(Очки!$A$3,F8,D8+QUOTIENT(MAX($C$34-11,0), 2)*4)</f>
        <v>11</v>
      </c>
      <c r="O8" s="188">
        <f ca="1">IF(F8&lt;E8,OFFSET(IF(OR($C$34=11,$C$34=12),Очки!$B$17,Очки!$O$18),2+E8-F8,IF(D8=2,12,13-E8)),0)</f>
        <v>0</v>
      </c>
      <c r="P8" s="188">
        <v>1</v>
      </c>
      <c r="Q8" s="263"/>
      <c r="R8" s="192">
        <f ca="1">OFFSET(Очки!$A$3,I8,G8+QUOTIENT(MAX($C$34-11,0), 2)*4)</f>
        <v>14</v>
      </c>
      <c r="S8" s="188">
        <f ca="1">IF(I8&lt;H8,OFFSET(IF(OR($C$34=11,$C$34=12),Очки!$B$17,Очки!$O$18),2+H8-I8,IF(G8=2,12,13-H8)),0)</f>
        <v>3.8</v>
      </c>
      <c r="T8" s="188"/>
      <c r="U8" s="263"/>
      <c r="V8" s="192">
        <f ca="1">OFFSET(Очки!$A$3,L8,J8+QUOTIENT(MAX($C$34-11,0), 2)*4)</f>
        <v>11.5</v>
      </c>
      <c r="W8" s="188">
        <f ca="1">IF(L8&lt;K8,OFFSET(IF(OR($C$34=11,$C$34=12),Очки!$B$17,Очки!$O$18),2+K8-L8,IF(J8=2,12,13-K8)),0)</f>
        <v>3.5</v>
      </c>
      <c r="X8" s="188">
        <v>1.5</v>
      </c>
      <c r="Y8" s="189"/>
      <c r="Z8" s="136"/>
      <c r="AA8" s="137"/>
      <c r="AB8" s="183">
        <f t="shared" ca="1" si="0"/>
        <v>46.8</v>
      </c>
      <c r="AC8" s="127"/>
      <c r="AD8" s="127"/>
      <c r="AE8" s="127"/>
    </row>
    <row r="9" spans="1:31" ht="15.75" x14ac:dyDescent="0.25">
      <c r="A9" s="281">
        <f ca="1">RANK(AB9,AB$6:OFFSET(AB$6,0,0,COUNTA(B$6:B$33)))</f>
        <v>4</v>
      </c>
      <c r="B9" s="284" t="s">
        <v>53</v>
      </c>
      <c r="C9" s="219"/>
      <c r="D9" s="225">
        <v>1</v>
      </c>
      <c r="E9" s="226">
        <v>3</v>
      </c>
      <c r="F9" s="227">
        <v>1</v>
      </c>
      <c r="G9" s="223">
        <v>1</v>
      </c>
      <c r="H9" s="228">
        <v>5</v>
      </c>
      <c r="I9" s="226">
        <v>5</v>
      </c>
      <c r="J9" s="225">
        <v>1</v>
      </c>
      <c r="K9" s="226">
        <v>1</v>
      </c>
      <c r="L9" s="229">
        <v>2</v>
      </c>
      <c r="M9" s="273"/>
      <c r="N9" s="192">
        <f ca="1">OFFSET(Очки!$A$3,F9,D9+QUOTIENT(MAX($C$34-11,0), 2)*4)</f>
        <v>16</v>
      </c>
      <c r="O9" s="188">
        <f ca="1">IF(F9&lt;E9,OFFSET(IF(OR($C$34=11,$C$34=12),Очки!$B$17,Очки!$O$18),2+E9-F9,IF(D9=2,12,13-E9)),0)</f>
        <v>1.4</v>
      </c>
      <c r="P9" s="188"/>
      <c r="Q9" s="263"/>
      <c r="R9" s="192">
        <f ca="1">OFFSET(Очки!$A$3,I9,G9+QUOTIENT(MAX($C$34-11,0), 2)*4)</f>
        <v>12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15</v>
      </c>
      <c r="W9" s="188">
        <f ca="1">IF(L9&lt;K9,OFFSET(IF(OR($C$34=11,$C$34=12),Очки!$B$17,Очки!$O$18),2+K9-L9,IF(J9=2,12,13-K9)),0)</f>
        <v>0</v>
      </c>
      <c r="X9" s="188">
        <v>0.5</v>
      </c>
      <c r="Y9" s="189"/>
      <c r="Z9" s="136"/>
      <c r="AA9" s="137"/>
      <c r="AB9" s="183">
        <f t="shared" ca="1" si="0"/>
        <v>44.9</v>
      </c>
      <c r="AC9" s="127"/>
      <c r="AD9" s="127"/>
      <c r="AE9" s="127"/>
    </row>
    <row r="10" spans="1:31" ht="15.75" x14ac:dyDescent="0.25">
      <c r="A10" s="281">
        <f ca="1">RANK(AB10,AB$6:OFFSET(AB$6,0,0,COUNTA(B$6:B$33)))</f>
        <v>5</v>
      </c>
      <c r="B10" s="286" t="s">
        <v>45</v>
      </c>
      <c r="C10" s="219"/>
      <c r="D10" s="225">
        <v>1</v>
      </c>
      <c r="E10" s="226">
        <v>7</v>
      </c>
      <c r="F10" s="227">
        <v>6</v>
      </c>
      <c r="G10" s="223">
        <v>1</v>
      </c>
      <c r="H10" s="228">
        <v>9</v>
      </c>
      <c r="I10" s="226">
        <v>7</v>
      </c>
      <c r="J10" s="225">
        <v>1</v>
      </c>
      <c r="K10" s="226">
        <v>6</v>
      </c>
      <c r="L10" s="229">
        <v>5</v>
      </c>
      <c r="M10" s="273">
        <v>1</v>
      </c>
      <c r="N10" s="192">
        <f ca="1">OFFSET(Очки!$A$3,F10,D10+QUOTIENT(MAX($C$34-11,0), 2)*4)</f>
        <v>11.5</v>
      </c>
      <c r="O10" s="188">
        <f ca="1">IF(F10&lt;E10,OFFSET(IF(OR($C$34=11,$C$34=12),Очки!$B$17,Очки!$O$18),2+E10-F10,IF(D10=2,12,13-E10)),0)</f>
        <v>1.1000000000000001</v>
      </c>
      <c r="P10" s="188">
        <v>2</v>
      </c>
      <c r="Q10" s="263"/>
      <c r="R10" s="192">
        <f ca="1">OFFSET(Очки!$A$3,I10,G10+QUOTIENT(MAX($C$34-11,0), 2)*4)</f>
        <v>11</v>
      </c>
      <c r="S10" s="188">
        <f ca="1">IF(I10&lt;H10,OFFSET(IF(OR($C$34=11,$C$34=12),Очки!$B$17,Очки!$O$18),2+H10-I10,IF(G10=2,12,13-H10)),0)</f>
        <v>2.4</v>
      </c>
      <c r="T10" s="188">
        <v>0.5</v>
      </c>
      <c r="U10" s="263"/>
      <c r="V10" s="192">
        <f ca="1">OFFSET(Очки!$A$3,L10,J10+QUOTIENT(MAX($C$34-11,0), 2)*4)</f>
        <v>12</v>
      </c>
      <c r="W10" s="188">
        <f ca="1">IF(L10&lt;K10,OFFSET(IF(OR($C$34=11,$C$34=12),Очки!$B$17,Очки!$O$18),2+K10-L10,IF(J10=2,12,13-K10)),0)</f>
        <v>1</v>
      </c>
      <c r="X10" s="188"/>
      <c r="Y10" s="189"/>
      <c r="Z10" s="136"/>
      <c r="AA10" s="137"/>
      <c r="AB10" s="183">
        <f t="shared" ca="1" si="0"/>
        <v>42.5</v>
      </c>
      <c r="AC10" s="127"/>
      <c r="AD10" s="127"/>
      <c r="AE10" s="127"/>
    </row>
    <row r="11" spans="1:31" ht="16.5" thickBot="1" x14ac:dyDescent="0.3">
      <c r="A11" s="281">
        <f ca="1">RANK(AB11,AB$6:OFFSET(AB$6,0,0,COUNTA(B$6:B$33)))</f>
        <v>6</v>
      </c>
      <c r="B11" s="283" t="s">
        <v>51</v>
      </c>
      <c r="C11" s="219">
        <v>2.5</v>
      </c>
      <c r="D11" s="225">
        <v>1</v>
      </c>
      <c r="E11" s="226">
        <v>8</v>
      </c>
      <c r="F11" s="227">
        <v>10</v>
      </c>
      <c r="G11" s="223">
        <v>1</v>
      </c>
      <c r="H11" s="228">
        <v>2</v>
      </c>
      <c r="I11" s="226">
        <v>4</v>
      </c>
      <c r="J11" s="225">
        <v>1</v>
      </c>
      <c r="K11" s="226">
        <v>2</v>
      </c>
      <c r="L11" s="229">
        <v>1</v>
      </c>
      <c r="M11" s="273">
        <v>1.5</v>
      </c>
      <c r="N11" s="192">
        <f ca="1">OFFSET(Очки!$A$3,F11,D11+QUOTIENT(MAX($C$34-11,0), 2)*4)</f>
        <v>9.5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13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16</v>
      </c>
      <c r="W11" s="188">
        <f ca="1">IF(L11&lt;K11,OFFSET(IF(OR($C$34=11,$C$34=12),Очки!$B$17,Очки!$O$18),2+K11-L11,IF(J11=2,12,13-K11)),0)</f>
        <v>0.7</v>
      </c>
      <c r="X11" s="188">
        <v>1</v>
      </c>
      <c r="Y11" s="189"/>
      <c r="Z11" s="136"/>
      <c r="AA11" s="137"/>
      <c r="AB11" s="183">
        <f t="shared" ca="1" si="0"/>
        <v>41.7</v>
      </c>
      <c r="AC11" s="127"/>
      <c r="AD11" s="127"/>
      <c r="AE11" s="127"/>
    </row>
    <row r="12" spans="1:31" ht="15.75" x14ac:dyDescent="0.25">
      <c r="A12" s="280">
        <f ca="1">RANK(AB12,AB$6:OFFSET(AB$6,0,0,COUNTA(B$6:B$33)))</f>
        <v>7</v>
      </c>
      <c r="B12" s="283" t="s">
        <v>43</v>
      </c>
      <c r="C12" s="282">
        <v>20</v>
      </c>
      <c r="D12" s="222">
        <v>1</v>
      </c>
      <c r="E12" s="318">
        <v>10</v>
      </c>
      <c r="F12" s="319">
        <v>9</v>
      </c>
      <c r="G12" s="320">
        <v>1</v>
      </c>
      <c r="H12" s="321">
        <v>4</v>
      </c>
      <c r="I12" s="318">
        <v>8</v>
      </c>
      <c r="J12" s="222">
        <v>1</v>
      </c>
      <c r="K12" s="318">
        <v>7</v>
      </c>
      <c r="L12" s="322">
        <v>4</v>
      </c>
      <c r="M12" s="323">
        <v>2.5</v>
      </c>
      <c r="N12" s="324">
        <f ca="1">OFFSET(Очки!$A$3,F12,D12+QUOTIENT(MAX($C$34-11,0), 2)*4)</f>
        <v>10</v>
      </c>
      <c r="O12" s="325">
        <f ca="1">IF(F12&lt;E12,OFFSET(IF(OR($C$34=11,$C$34=12),Очки!$B$17,Очки!$O$18),2+E12-F12,IF(D12=2,12,13-E12)),0)</f>
        <v>1.3</v>
      </c>
      <c r="P12" s="325"/>
      <c r="Q12" s="326"/>
      <c r="R12" s="324">
        <f ca="1">OFFSET(Очки!$A$3,I12,G12+QUOTIENT(MAX($C$34-11,0), 2)*4)</f>
        <v>10.5</v>
      </c>
      <c r="S12" s="325">
        <f ca="1">IF(I12&lt;H12,OFFSET(IF(OR($C$34=11,$C$34=12),Очки!$B$17,Очки!$O$18),2+H12-I12,IF(G12=2,12,13-H12)),0)</f>
        <v>0</v>
      </c>
      <c r="T12" s="325">
        <v>1</v>
      </c>
      <c r="U12" s="326"/>
      <c r="V12" s="324">
        <f ca="1">OFFSET(Очки!$A$3,L12,J12+QUOTIENT(MAX($C$34-11,0), 2)*4)</f>
        <v>13</v>
      </c>
      <c r="W12" s="325">
        <f ca="1">IF(L12&lt;K12,OFFSET(IF(OR($C$34=11,$C$34=12),Очки!$B$17,Очки!$O$18),2+K12-L12,IF(J12=2,12,13-K12)),0)</f>
        <v>3</v>
      </c>
      <c r="X12" s="325"/>
      <c r="Y12" s="327"/>
      <c r="Z12" s="328"/>
      <c r="AA12" s="329"/>
      <c r="AB12" s="330">
        <f t="shared" ca="1" si="0"/>
        <v>41.3</v>
      </c>
      <c r="AC12" s="127"/>
      <c r="AD12" s="127"/>
      <c r="AE12" s="127"/>
    </row>
    <row r="13" spans="1:31" ht="15.75" x14ac:dyDescent="0.25">
      <c r="A13" s="281">
        <f ca="1">RANK(AB13,AB$6:OFFSET(AB$6,0,0,COUNTA(B$6:B$33)))</f>
        <v>8</v>
      </c>
      <c r="B13" s="284" t="s">
        <v>44</v>
      </c>
      <c r="C13" s="219"/>
      <c r="D13" s="225">
        <v>2</v>
      </c>
      <c r="E13" s="226">
        <v>1</v>
      </c>
      <c r="F13" s="227">
        <v>1</v>
      </c>
      <c r="G13" s="223">
        <v>1</v>
      </c>
      <c r="H13" s="228">
        <v>6</v>
      </c>
      <c r="I13" s="226">
        <v>10</v>
      </c>
      <c r="J13" s="225">
        <v>1</v>
      </c>
      <c r="K13" s="226">
        <v>4</v>
      </c>
      <c r="L13" s="229">
        <v>3</v>
      </c>
      <c r="M13" s="273"/>
      <c r="N13" s="192">
        <f ca="1">OFFSET(Очки!$A$3,F13,D13+QUOTIENT(MAX($C$34-11,0), 2)*4)</f>
        <v>10.5</v>
      </c>
      <c r="O13" s="188">
        <f ca="1">IF(F13&lt;E13,OFFSET(IF(OR($C$34=11,$C$34=12),Очки!$B$17,Очки!$O$18),2+E13-F13,IF(D13=2,12,13-E13)),0)</f>
        <v>0</v>
      </c>
      <c r="P13" s="188">
        <v>0.5</v>
      </c>
      <c r="Q13" s="263"/>
      <c r="R13" s="192">
        <f ca="1">OFFSET(Очки!$A$3,I13,G13+QUOTIENT(MAX($C$34-11,0), 2)*4)</f>
        <v>9.5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14</v>
      </c>
      <c r="W13" s="188">
        <f ca="1">IF(L13&lt;K13,OFFSET(IF(OR($C$34=11,$C$34=12),Очки!$B$17,Очки!$O$18),2+K13-L13,IF(J13=2,12,13-K13)),0)</f>
        <v>0.8</v>
      </c>
      <c r="X13" s="188"/>
      <c r="Y13" s="189"/>
      <c r="Z13" s="136"/>
      <c r="AA13" s="137"/>
      <c r="AB13" s="183">
        <f t="shared" ca="1" si="0"/>
        <v>35.299999999999997</v>
      </c>
      <c r="AC13" s="127"/>
      <c r="AD13" s="127"/>
      <c r="AE13" s="127"/>
    </row>
    <row r="14" spans="1:31" ht="15.75" x14ac:dyDescent="0.25">
      <c r="A14" s="281">
        <f ca="1">RANK(AB14,AB$6:OFFSET(AB$6,0,0,COUNTA(B$6:B$33)))</f>
        <v>9</v>
      </c>
      <c r="B14" s="285" t="s">
        <v>55</v>
      </c>
      <c r="C14" s="219">
        <v>7.5</v>
      </c>
      <c r="D14" s="225">
        <v>1</v>
      </c>
      <c r="E14" s="226">
        <v>1</v>
      </c>
      <c r="F14" s="227">
        <v>2</v>
      </c>
      <c r="G14" s="223">
        <v>2</v>
      </c>
      <c r="H14" s="228">
        <v>7</v>
      </c>
      <c r="I14" s="226">
        <v>6</v>
      </c>
      <c r="J14" s="225">
        <v>2</v>
      </c>
      <c r="K14" s="226">
        <v>4</v>
      </c>
      <c r="L14" s="229">
        <v>2</v>
      </c>
      <c r="M14" s="273"/>
      <c r="N14" s="192">
        <f ca="1">OFFSET(Очки!$A$3,F14,D14+QUOTIENT(MAX($C$34-11,0), 2)*4)</f>
        <v>15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6</v>
      </c>
      <c r="S14" s="188">
        <f ca="1">IF(I14&lt;H14,OFFSET(IF(OR($C$34=11,$C$34=12),Очки!$B$17,Очки!$O$18),2+H14-I14,IF(G14=2,12,13-H14)),0)</f>
        <v>0.7</v>
      </c>
      <c r="T14" s="188"/>
      <c r="U14" s="263"/>
      <c r="V14" s="192">
        <f ca="1">OFFSET(Очки!$A$3,L14,J14+QUOTIENT(MAX($C$34-11,0), 2)*4)</f>
        <v>9.5</v>
      </c>
      <c r="W14" s="188">
        <f ca="1">IF(L14&lt;K14,OFFSET(IF(OR($C$34=11,$C$34=12),Очки!$B$17,Очки!$O$18),2+K14-L14,IF(J14=2,12,13-K14)),0)</f>
        <v>1.4</v>
      </c>
      <c r="X14" s="188"/>
      <c r="Y14" s="189"/>
      <c r="Z14" s="136"/>
      <c r="AA14" s="137"/>
      <c r="AB14" s="183">
        <f t="shared" ca="1" si="0"/>
        <v>32.6</v>
      </c>
      <c r="AC14" s="127"/>
      <c r="AD14" s="127"/>
      <c r="AE14" s="127"/>
    </row>
    <row r="15" spans="1:31" ht="15.75" x14ac:dyDescent="0.25">
      <c r="A15" s="281">
        <f ca="1">RANK(AB15,AB$6:OFFSET(AB$6,0,0,COUNTA(B$6:B$33)))</f>
        <v>10</v>
      </c>
      <c r="B15" s="283" t="s">
        <v>56</v>
      </c>
      <c r="C15" s="219"/>
      <c r="D15" s="225">
        <v>2</v>
      </c>
      <c r="E15" s="226">
        <v>3</v>
      </c>
      <c r="F15" s="227">
        <v>2</v>
      </c>
      <c r="G15" s="223">
        <v>1</v>
      </c>
      <c r="H15" s="228">
        <v>8</v>
      </c>
      <c r="I15" s="226">
        <v>9</v>
      </c>
      <c r="J15" s="225">
        <v>1</v>
      </c>
      <c r="K15" s="226">
        <v>3</v>
      </c>
      <c r="L15" s="229">
        <v>9</v>
      </c>
      <c r="M15" s="273"/>
      <c r="N15" s="192">
        <f ca="1">OFFSET(Очки!$A$3,F15,D15+QUOTIENT(MAX($C$34-11,0), 2)*4)</f>
        <v>9.5</v>
      </c>
      <c r="O15" s="188">
        <f ca="1">IF(F15&lt;E15,OFFSET(IF(OR($C$34=11,$C$34=12),Очки!$B$17,Очки!$O$18),2+E15-F15,IF(D15=2,12,13-E15)),0)</f>
        <v>0.7</v>
      </c>
      <c r="P15" s="188">
        <v>1.5</v>
      </c>
      <c r="Q15" s="263"/>
      <c r="R15" s="192">
        <f ca="1">OFFSET(Очки!$A$3,I15,G15+QUOTIENT(MAX($C$34-11,0), 2)*4)</f>
        <v>10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10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31.7</v>
      </c>
      <c r="AC15" s="127"/>
      <c r="AD15" s="127"/>
      <c r="AE15" s="127"/>
    </row>
    <row r="16" spans="1:31" ht="15" customHeight="1" x14ac:dyDescent="0.25">
      <c r="A16" s="281">
        <f ca="1">RANK(AB16,AB$6:OFFSET(AB$6,0,0,COUNTA(B$6:B$33)))</f>
        <v>11</v>
      </c>
      <c r="B16" s="285" t="s">
        <v>57</v>
      </c>
      <c r="C16" s="219"/>
      <c r="D16" s="225">
        <v>2</v>
      </c>
      <c r="E16" s="226">
        <v>5</v>
      </c>
      <c r="F16" s="227">
        <v>3</v>
      </c>
      <c r="G16" s="223">
        <v>1</v>
      </c>
      <c r="H16" s="228">
        <v>1</v>
      </c>
      <c r="I16" s="226">
        <v>2</v>
      </c>
      <c r="J16" s="222">
        <v>1</v>
      </c>
      <c r="K16" s="226">
        <v>5</v>
      </c>
      <c r="L16" s="229">
        <v>9</v>
      </c>
      <c r="M16" s="273"/>
      <c r="N16" s="192">
        <f ca="1">OFFSET(Очки!$A$3,F16,D16+QUOTIENT(MAX($C$34-11,0), 2)*4)</f>
        <v>8.5</v>
      </c>
      <c r="O16" s="188">
        <f ca="1">IF(F16&lt;E16,OFFSET(IF(OR($C$34=11,$C$34=12),Очки!$B$17,Очки!$O$18),2+E16-F16,IF(D16=2,12,13-E16)),0)</f>
        <v>1.4</v>
      </c>
      <c r="P16" s="188"/>
      <c r="Q16" s="263"/>
      <c r="R16" s="192">
        <f ca="1">OFFSET(Очки!$A$3,I16,G16+QUOTIENT(MAX($C$34-11,0), 2)*4)</f>
        <v>15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10</v>
      </c>
      <c r="W16" s="188">
        <f ca="1">IF(L16&lt;K16,OFFSET(IF(OR($C$34=11,$C$34=12),Очки!$B$17,Очки!$O$18),2+K16-L16,IF(J16=2,12,13-K16)),0)</f>
        <v>0</v>
      </c>
      <c r="X16" s="188"/>
      <c r="Y16" s="189">
        <v>-5</v>
      </c>
      <c r="Z16" s="136"/>
      <c r="AA16" s="137"/>
      <c r="AB16" s="183">
        <f t="shared" ca="1" si="0"/>
        <v>29.9</v>
      </c>
      <c r="AD16" s="127"/>
    </row>
    <row r="17" spans="1:30" ht="15.75" x14ac:dyDescent="0.25">
      <c r="A17" s="281">
        <f ca="1">RANK(AB17,AB$6:OFFSET(AB$6,0,0,COUNTA(B$6:B$33)))</f>
        <v>12</v>
      </c>
      <c r="B17" s="283" t="s">
        <v>61</v>
      </c>
      <c r="C17" s="219">
        <v>2.5</v>
      </c>
      <c r="D17" s="225">
        <v>1</v>
      </c>
      <c r="E17" s="226">
        <v>2</v>
      </c>
      <c r="F17" s="227">
        <v>8</v>
      </c>
      <c r="G17" s="223">
        <v>2</v>
      </c>
      <c r="H17" s="228">
        <v>4</v>
      </c>
      <c r="I17" s="226">
        <v>1</v>
      </c>
      <c r="J17" s="222">
        <v>2</v>
      </c>
      <c r="K17" s="226">
        <v>7</v>
      </c>
      <c r="L17" s="229">
        <v>7</v>
      </c>
      <c r="M17" s="273"/>
      <c r="N17" s="192">
        <f ca="1">OFFSET(Очки!$A$3,F17,D17+QUOTIENT(MAX($C$34-11,0), 2)*4)</f>
        <v>10.5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10.5</v>
      </c>
      <c r="S17" s="188">
        <f ca="1">IF(I17&lt;H17,OFFSET(IF(OR($C$34=11,$C$34=12),Очки!$B$17,Очки!$O$18),2+H17-I17,IF(G17=2,12,13-H17)),0)</f>
        <v>2.1</v>
      </c>
      <c r="T17" s="188"/>
      <c r="U17" s="263"/>
      <c r="V17" s="192">
        <f ca="1">OFFSET(Очки!$A$3,L17,J17+QUOTIENT(MAX($C$34-11,0), 2)*4)</f>
        <v>5.5</v>
      </c>
      <c r="W17" s="188">
        <f ca="1">IF(L17&lt;K17,OFFSET(IF(OR($C$34=11,$C$34=12),Очки!$B$17,Очки!$O$18),2+K17-L17,IF(J17=2,12,13-K17)),0)</f>
        <v>0</v>
      </c>
      <c r="X17" s="188"/>
      <c r="Y17" s="189">
        <v>-1</v>
      </c>
      <c r="Z17" s="136"/>
      <c r="AA17" s="137"/>
      <c r="AB17" s="183">
        <f t="shared" ca="1" si="0"/>
        <v>27.6</v>
      </c>
      <c r="AD17" s="127"/>
    </row>
    <row r="18" spans="1:30" ht="15.75" x14ac:dyDescent="0.25">
      <c r="A18" s="281">
        <f ca="1">RANK(AB18,AB$6:OFFSET(AB$6,0,0,COUNTA(B$6:B$33)))</f>
        <v>13</v>
      </c>
      <c r="B18" s="283" t="s">
        <v>59</v>
      </c>
      <c r="C18" s="219"/>
      <c r="D18" s="225">
        <v>2</v>
      </c>
      <c r="E18" s="226">
        <v>9</v>
      </c>
      <c r="F18" s="227">
        <v>7</v>
      </c>
      <c r="G18" s="223">
        <v>2</v>
      </c>
      <c r="H18" s="228">
        <v>5</v>
      </c>
      <c r="I18" s="226">
        <v>3</v>
      </c>
      <c r="J18" s="225">
        <v>2</v>
      </c>
      <c r="K18" s="226">
        <v>6</v>
      </c>
      <c r="L18" s="229">
        <v>4</v>
      </c>
      <c r="M18" s="273"/>
      <c r="N18" s="192">
        <f ca="1">OFFSET(Очки!$A$3,F18,D18+QUOTIENT(MAX($C$34-11,0), 2)*4)</f>
        <v>5.5</v>
      </c>
      <c r="O18" s="188">
        <f ca="1">IF(F18&lt;E18,OFFSET(IF(OR($C$34=11,$C$34=12),Очки!$B$17,Очки!$O$18),2+E18-F18,IF(D18=2,12,13-E18)),0)</f>
        <v>1.4</v>
      </c>
      <c r="P18" s="188"/>
      <c r="Q18" s="263"/>
      <c r="R18" s="192">
        <f ca="1">OFFSET(Очки!$A$3,I18,G18+QUOTIENT(MAX($C$34-11,0), 2)*4)</f>
        <v>8.5</v>
      </c>
      <c r="S18" s="188">
        <f ca="1">IF(I18&lt;H18,OFFSET(IF(OR($C$34=11,$C$34=12),Очки!$B$17,Очки!$O$18),2+H18-I18,IF(G18=2,12,13-H18)),0)</f>
        <v>1.4</v>
      </c>
      <c r="T18" s="188"/>
      <c r="U18" s="263"/>
      <c r="V18" s="192">
        <f ca="1">OFFSET(Очки!$A$3,L18,J18+QUOTIENT(MAX($C$34-11,0), 2)*4)</f>
        <v>7.5</v>
      </c>
      <c r="W18" s="188">
        <f ca="1">IF(L18&lt;K18,OFFSET(IF(OR($C$34=11,$C$34=12),Очки!$B$17,Очки!$O$18),2+K18-L18,IF(J18=2,12,13-K18)),0)</f>
        <v>1.4</v>
      </c>
      <c r="X18" s="188"/>
      <c r="Y18" s="189"/>
      <c r="Z18" s="136"/>
      <c r="AA18" s="137"/>
      <c r="AB18" s="183">
        <f t="shared" ca="1" si="0"/>
        <v>25.7</v>
      </c>
      <c r="AD18" s="127"/>
    </row>
    <row r="19" spans="1:30" ht="15.75" x14ac:dyDescent="0.25">
      <c r="A19" s="281">
        <f ca="1">RANK(AB19,AB$6:OFFSET(AB$6,0,0,COUNTA(B$6:B$33)))</f>
        <v>14</v>
      </c>
      <c r="B19" s="284" t="s">
        <v>54</v>
      </c>
      <c r="C19" s="219"/>
      <c r="D19" s="225">
        <v>2</v>
      </c>
      <c r="E19" s="226">
        <v>7</v>
      </c>
      <c r="F19" s="227">
        <v>4</v>
      </c>
      <c r="G19" s="223">
        <v>2</v>
      </c>
      <c r="H19" s="228">
        <v>6</v>
      </c>
      <c r="I19" s="226">
        <v>5</v>
      </c>
      <c r="J19" s="222">
        <v>2</v>
      </c>
      <c r="K19" s="226">
        <v>8</v>
      </c>
      <c r="L19" s="229">
        <v>5</v>
      </c>
      <c r="M19" s="273"/>
      <c r="N19" s="192">
        <f ca="1">OFFSET(Очки!$A$3,F19,D19+QUOTIENT(MAX($C$34-11,0), 2)*4)</f>
        <v>7.5</v>
      </c>
      <c r="O19" s="188">
        <f ca="1">IF(F19&lt;E19,OFFSET(IF(OR($C$34=11,$C$34=12),Очки!$B$17,Очки!$O$18),2+E19-F19,IF(D19=2,12,13-E19)),0)</f>
        <v>2.1</v>
      </c>
      <c r="P19" s="188"/>
      <c r="Q19" s="263"/>
      <c r="R19" s="192">
        <f ca="1">OFFSET(Очки!$A$3,I19,G19+QUOTIENT(MAX($C$34-11,0), 2)*4)</f>
        <v>6.5</v>
      </c>
      <c r="S19" s="188">
        <f ca="1">IF(I19&lt;H19,OFFSET(IF(OR($C$34=11,$C$34=12),Очки!$B$17,Очки!$O$18),2+H19-I19,IF(G19=2,12,13-H19)),0)</f>
        <v>0.7</v>
      </c>
      <c r="T19" s="188"/>
      <c r="U19" s="263"/>
      <c r="V19" s="192">
        <f ca="1">OFFSET(Очки!$A$3,L19,J19+QUOTIENT(MAX($C$34-11,0), 2)*4)</f>
        <v>6.5</v>
      </c>
      <c r="W19" s="188">
        <f ca="1">IF(L19&lt;K19,OFFSET(IF(OR($C$34=11,$C$34=12),Очки!$B$17,Очки!$O$18),2+K19-L19,IF(J19=2,12,13-K19)),0)</f>
        <v>2.1</v>
      </c>
      <c r="X19" s="188"/>
      <c r="Y19" s="189"/>
      <c r="Z19" s="136"/>
      <c r="AA19" s="137"/>
      <c r="AB19" s="183">
        <f t="shared" ca="1" si="0"/>
        <v>25.400000000000002</v>
      </c>
      <c r="AD19" s="127"/>
    </row>
    <row r="20" spans="1:30" ht="15.75" x14ac:dyDescent="0.25">
      <c r="A20" s="281">
        <f ca="1">RANK(AB20,AB$6:OFFSET(AB$6,0,0,COUNTA(B$6:B$33)))</f>
        <v>15</v>
      </c>
      <c r="B20" s="284" t="s">
        <v>64</v>
      </c>
      <c r="C20" s="219"/>
      <c r="D20" s="225">
        <v>1</v>
      </c>
      <c r="E20" s="226">
        <v>4</v>
      </c>
      <c r="F20" s="227">
        <v>4</v>
      </c>
      <c r="G20" s="223">
        <v>2</v>
      </c>
      <c r="H20" s="228">
        <v>9</v>
      </c>
      <c r="I20" s="226">
        <v>8</v>
      </c>
      <c r="J20" s="225">
        <v>1</v>
      </c>
      <c r="K20" s="226">
        <v>9</v>
      </c>
      <c r="L20" s="229">
        <v>6</v>
      </c>
      <c r="M20" s="273"/>
      <c r="N20" s="192">
        <f ca="1">OFFSET(Очки!$A$3,F20,D20+QUOTIENT(MAX($C$34-11,0), 2)*4)</f>
        <v>13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5</v>
      </c>
      <c r="S20" s="188">
        <f ca="1">IF(I20&lt;H20,OFFSET(IF(OR($C$34=11,$C$34=12),Очки!$B$17,Очки!$O$18),2+H20-I20,IF(G20=2,12,13-H20)),0)</f>
        <v>0.7</v>
      </c>
      <c r="T20" s="188"/>
      <c r="U20" s="263">
        <f>-4-5</f>
        <v>-9</v>
      </c>
      <c r="V20" s="192">
        <f ca="1">OFFSET(Очки!$A$3,L20,J20+QUOTIENT(MAX($C$34-11,0), 2)*4)</f>
        <v>11.5</v>
      </c>
      <c r="W20" s="188">
        <f ca="1">IF(L20&lt;K20,OFFSET(IF(OR($C$34=11,$C$34=12),Очки!$B$17,Очки!$O$18),2+K20-L20,IF(J20=2,12,13-K20)),0)</f>
        <v>3.5</v>
      </c>
      <c r="X20" s="188"/>
      <c r="Y20" s="189"/>
      <c r="Z20" s="136"/>
      <c r="AA20" s="137"/>
      <c r="AB20" s="183">
        <f t="shared" ca="1" si="0"/>
        <v>24.7</v>
      </c>
      <c r="AD20" s="127"/>
    </row>
    <row r="21" spans="1:30" ht="15.75" x14ac:dyDescent="0.25">
      <c r="A21" s="281">
        <f ca="1">RANK(AB21,AB$6:OFFSET(AB$6,0,0,COUNTA(B$6:B$33)))</f>
        <v>16</v>
      </c>
      <c r="B21" s="284" t="s">
        <v>63</v>
      </c>
      <c r="C21" s="219"/>
      <c r="D21" s="225">
        <v>2</v>
      </c>
      <c r="E21" s="226">
        <v>4</v>
      </c>
      <c r="F21" s="227">
        <v>5</v>
      </c>
      <c r="G21" s="223">
        <v>2</v>
      </c>
      <c r="H21" s="228">
        <v>1</v>
      </c>
      <c r="I21" s="226">
        <v>2</v>
      </c>
      <c r="J21" s="222">
        <v>2</v>
      </c>
      <c r="K21" s="226">
        <v>2</v>
      </c>
      <c r="L21" s="229">
        <v>3</v>
      </c>
      <c r="M21" s="273"/>
      <c r="N21" s="192">
        <f ca="1">OFFSET(Очки!$A$3,F21,D21+QUOTIENT(MAX($C$34-11,0), 2)*4)</f>
        <v>6.5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9.5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8.5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24.5</v>
      </c>
      <c r="AD21" s="127"/>
    </row>
    <row r="22" spans="1:30" ht="15.75" x14ac:dyDescent="0.25">
      <c r="A22" s="281">
        <f ca="1">RANK(AB22,AB$6:OFFSET(AB$6,0,0,COUNTA(B$6:B$33)))</f>
        <v>17</v>
      </c>
      <c r="B22" s="284" t="s">
        <v>65</v>
      </c>
      <c r="C22" s="219"/>
      <c r="D22" s="225">
        <v>2</v>
      </c>
      <c r="E22" s="226">
        <v>8</v>
      </c>
      <c r="F22" s="227">
        <v>9</v>
      </c>
      <c r="G22" s="223">
        <v>2</v>
      </c>
      <c r="H22" s="228">
        <v>8</v>
      </c>
      <c r="I22" s="226">
        <v>7</v>
      </c>
      <c r="J22" s="225">
        <v>2</v>
      </c>
      <c r="K22" s="226">
        <v>1</v>
      </c>
      <c r="L22" s="229">
        <v>1</v>
      </c>
      <c r="M22" s="273"/>
      <c r="N22" s="192">
        <f ca="1">OFFSET(Очки!$A$3,F22,D22+QUOTIENT(MAX($C$34-11,0), 2)*4)</f>
        <v>4.5</v>
      </c>
      <c r="O22" s="188">
        <f ca="1">IF(F22&lt;E22,OFFSET(IF(OR($C$34=11,$C$34=12),Очки!$B$17,Очки!$O$18),2+E22-F22,IF(D22=2,12,13-E22)),0)</f>
        <v>0</v>
      </c>
      <c r="P22" s="188"/>
      <c r="Q22" s="263">
        <v>-1</v>
      </c>
      <c r="R22" s="192">
        <f ca="1">OFFSET(Очки!$A$3,I22,G22+QUOTIENT(MAX($C$34-11,0), 2)*4)</f>
        <v>5.5</v>
      </c>
      <c r="S22" s="188">
        <f ca="1">IF(I22&lt;H22,OFFSET(IF(OR($C$34=11,$C$34=12),Очки!$B$17,Очки!$O$18),2+H22-I22,IF(G22=2,12,13-H22)),0)</f>
        <v>0.7</v>
      </c>
      <c r="T22" s="188"/>
      <c r="U22" s="263"/>
      <c r="V22" s="192">
        <f ca="1">OFFSET(Очки!$A$3,L22,J22+QUOTIENT(MAX($C$34-11,0), 2)*4)</f>
        <v>10.5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20.2</v>
      </c>
      <c r="AD22" s="127"/>
    </row>
    <row r="23" spans="1:30" ht="15.95" customHeight="1" x14ac:dyDescent="0.25">
      <c r="A23" s="281">
        <f ca="1">RANK(AB23,AB$6:OFFSET(AB$6,0,0,COUNTA(B$6:B$33)))</f>
        <v>18</v>
      </c>
      <c r="B23" s="285" t="s">
        <v>60</v>
      </c>
      <c r="C23" s="219">
        <v>7.5</v>
      </c>
      <c r="D23" s="225">
        <v>2</v>
      </c>
      <c r="E23" s="226">
        <v>2</v>
      </c>
      <c r="F23" s="227">
        <v>7</v>
      </c>
      <c r="G23" s="223">
        <v>2</v>
      </c>
      <c r="H23" s="228">
        <v>3</v>
      </c>
      <c r="I23" s="226">
        <v>4</v>
      </c>
      <c r="J23" s="225">
        <v>2</v>
      </c>
      <c r="K23" s="226">
        <v>3</v>
      </c>
      <c r="L23" s="229">
        <v>9</v>
      </c>
      <c r="M23" s="273"/>
      <c r="N23" s="192">
        <f ca="1">OFFSET(Очки!$A$3,F23,D23+QUOTIENT(MAX($C$34-11,0), 2)*4)</f>
        <v>5.5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>
        <f ca="1">OFFSET(Очки!$A$3,I23,G23+QUOTIENT(MAX($C$34-11,0), 2)*4)</f>
        <v>7.5</v>
      </c>
      <c r="S23" s="188">
        <f ca="1">IF(I23&lt;H23,OFFSET(IF(OR($C$34=11,$C$34=12),Очки!$B$17,Очки!$O$18),2+H23-I23,IF(G23=2,12,13-H23)),0)</f>
        <v>0</v>
      </c>
      <c r="T23" s="188">
        <v>2</v>
      </c>
      <c r="U23" s="263"/>
      <c r="V23" s="192">
        <f ca="1">OFFSET(Очки!$A$3,L23,J23+QUOTIENT(MAX($C$34-11,0), 2)*4)</f>
        <v>4.5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19.5</v>
      </c>
      <c r="AD23" s="127"/>
    </row>
    <row r="24" spans="1:30" ht="16.5" customHeight="1" x14ac:dyDescent="0.25">
      <c r="A24" s="281">
        <f ca="1">RANK(AB24,AB$6:OFFSET(AB$6,0,0,COUNTA(B$6:B$33)))</f>
        <v>19</v>
      </c>
      <c r="B24" s="284" t="s">
        <v>58</v>
      </c>
      <c r="C24" s="219"/>
      <c r="D24" s="225">
        <v>2</v>
      </c>
      <c r="E24" s="226">
        <v>6</v>
      </c>
      <c r="F24" s="227">
        <v>6</v>
      </c>
      <c r="G24" s="223">
        <v>2</v>
      </c>
      <c r="H24" s="228">
        <v>2</v>
      </c>
      <c r="I24" s="226">
        <v>8</v>
      </c>
      <c r="J24" s="222">
        <v>2</v>
      </c>
      <c r="K24" s="226">
        <v>5</v>
      </c>
      <c r="L24" s="229">
        <v>8</v>
      </c>
      <c r="M24" s="273"/>
      <c r="N24" s="192">
        <f ca="1">OFFSET(Очки!$A$3,F24,D24+QUOTIENT(MAX($C$34-11,0), 2)*4)</f>
        <v>6</v>
      </c>
      <c r="O24" s="188">
        <f ca="1">IF(F24&lt;E24,OFFSET(IF(OR($C$34=11,$C$34=12),Очки!$B$17,Очки!$O$18),2+E24-F24,IF(D24=2,12,13-E24)),0)</f>
        <v>0</v>
      </c>
      <c r="P24" s="188"/>
      <c r="Q24" s="263">
        <v>-5</v>
      </c>
      <c r="R24" s="192">
        <f ca="1">OFFSET(Очки!$A$3,I24,G24+QUOTIENT(MAX($C$34-11,0), 2)*4)</f>
        <v>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11</v>
      </c>
      <c r="AD24" s="127"/>
    </row>
    <row r="25" spans="1:30" ht="15.95" hidden="1" customHeight="1" x14ac:dyDescent="0.25">
      <c r="A25" s="281" t="e">
        <f ca="1">RANK(AB25,AB$6:OFFSET(AB$6,0,0,COUNTA(B$6:B$33)))</f>
        <v>#N/A</v>
      </c>
      <c r="B25" s="283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ca="1">SUM(M25:Y25)</f>
        <v>0</v>
      </c>
      <c r="AD25" s="127"/>
    </row>
    <row r="26" spans="1:30" ht="15.95" hidden="1" customHeight="1" thickBot="1" x14ac:dyDescent="0.3">
      <c r="A26" s="332" t="e">
        <f ca="1">RANK(AB26,AB$6:OFFSET(AB$6,0,0,COUNTA(B$6:B$33)))</f>
        <v>#N/A</v>
      </c>
      <c r="B26" s="333"/>
      <c r="C26" s="334"/>
      <c r="D26" s="335"/>
      <c r="E26" s="336"/>
      <c r="F26" s="337"/>
      <c r="G26" s="338"/>
      <c r="H26" s="339"/>
      <c r="I26" s="336"/>
      <c r="J26" s="340"/>
      <c r="K26" s="336"/>
      <c r="L26" s="341"/>
      <c r="M26" s="342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3"/>
      <c r="AA26" s="344"/>
      <c r="AB26" s="185">
        <f ca="1">SUM(M26:Y26)</f>
        <v>0</v>
      </c>
      <c r="AD26" s="127"/>
    </row>
    <row r="27" spans="1:30" ht="15.95" hidden="1" customHeight="1" x14ac:dyDescent="0.25">
      <c r="A27" s="331" t="e">
        <f ca="1">RANK(AB27,AB$6:OFFSET(AB$6,0,0,COUNTA(B$6:B$33)))</f>
        <v>#N/A</v>
      </c>
      <c r="B27" s="289"/>
      <c r="C27" s="290"/>
      <c r="D27" s="222"/>
      <c r="E27" s="318"/>
      <c r="F27" s="319"/>
      <c r="G27" s="320"/>
      <c r="H27" s="321"/>
      <c r="I27" s="318"/>
      <c r="J27" s="222"/>
      <c r="K27" s="318"/>
      <c r="L27" s="322"/>
      <c r="M27" s="323"/>
      <c r="N27" s="324" t="str">
        <f ca="1">OFFSET(Очки!$A$3,F27,D27+QUOTIENT(MAX($C$34-11,0), 2)*4)</f>
        <v>Место</v>
      </c>
      <c r="O27" s="325">
        <f ca="1">IF(F27&lt;E27,OFFSET(IF(OR($C$34=11,$C$34=12),Очки!$B$17,Очки!$O$18),2+E27-F27,IF(D27=2,12,13-E27)),0)</f>
        <v>0</v>
      </c>
      <c r="P27" s="325"/>
      <c r="Q27" s="326"/>
      <c r="R27" s="324" t="str">
        <f ca="1">OFFSET(Очки!$A$3,I27,G27+QUOTIENT(MAX($C$34-11,0), 2)*4)</f>
        <v>Место</v>
      </c>
      <c r="S27" s="325">
        <f ca="1">IF(I27&lt;H27,OFFSET(IF(OR($C$34=11,$C$34=12),Очки!$B$17,Очки!$O$18),2+H27-I27,IF(G27=2,12,13-H27)),0)</f>
        <v>0</v>
      </c>
      <c r="T27" s="325"/>
      <c r="U27" s="326"/>
      <c r="V27" s="324" t="str">
        <f ca="1">OFFSET(Очки!$A$3,L27,J27+QUOTIENT(MAX($C$34-11,0), 2)*4)</f>
        <v>Место</v>
      </c>
      <c r="W27" s="325">
        <f ca="1">IF(L27&lt;K27,OFFSET(IF(OR($C$34=11,$C$34=12),Очки!$B$17,Очки!$O$18),2+K27-L27,IF(J27=2,12,13-K27)),0)</f>
        <v>0</v>
      </c>
      <c r="X27" s="325"/>
      <c r="Y27" s="327"/>
      <c r="Z27" s="328"/>
      <c r="AA27" s="329"/>
      <c r="AB27" s="330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9"/>
      <c r="C28" s="282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1"/>
      <c r="C30" s="220"/>
      <c r="D30" s="230"/>
      <c r="E30" s="231"/>
      <c r="F30" s="232"/>
      <c r="G30" s="292"/>
      <c r="H30" s="233"/>
      <c r="I30" s="231"/>
      <c r="J30" s="293"/>
      <c r="K30" s="231"/>
      <c r="L30" s="234"/>
      <c r="M30" s="294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5"/>
      <c r="Q30" s="296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5"/>
      <c r="U30" s="296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5"/>
      <c r="Y30" s="297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8"/>
      <c r="C31" s="220"/>
      <c r="D31" s="230"/>
      <c r="E31" s="231"/>
      <c r="F31" s="232"/>
      <c r="G31" s="292"/>
      <c r="H31" s="233"/>
      <c r="I31" s="231"/>
      <c r="J31" s="293"/>
      <c r="K31" s="231"/>
      <c r="L31" s="234"/>
      <c r="M31" s="294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5"/>
      <c r="Q31" s="296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5"/>
      <c r="U31" s="296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5"/>
      <c r="Y31" s="297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1"/>
      <c r="C32" s="220"/>
      <c r="D32" s="230"/>
      <c r="E32" s="231"/>
      <c r="F32" s="232"/>
      <c r="G32" s="292"/>
      <c r="H32" s="233"/>
      <c r="I32" s="231"/>
      <c r="J32" s="293"/>
      <c r="K32" s="231"/>
      <c r="L32" s="234"/>
      <c r="M32" s="294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5"/>
      <c r="Q32" s="296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5"/>
      <c r="U32" s="296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5"/>
      <c r="Y32" s="297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19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4">
    <sortCondition ref="A6:A24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7" priority="3">
      <formula>AND(E6&gt;F6,O6=0)</formula>
    </cfRule>
  </conditionalFormatting>
  <conditionalFormatting sqref="S6:S33">
    <cfRule type="expression" dxfId="16" priority="2">
      <formula>AND(H6&gt;I6,S6=0)</formula>
    </cfRule>
  </conditionalFormatting>
  <conditionalFormatting sqref="W6:W33">
    <cfRule type="expression" dxfId="15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4" sqref="B14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9" t="s">
        <v>90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</row>
    <row r="2" spans="1:31" ht="13.5" customHeight="1" thickBo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127"/>
      <c r="AD2" s="127"/>
      <c r="AE2" s="127"/>
    </row>
    <row r="3" spans="1:31" s="131" customFormat="1" ht="16.5" thickBot="1" x14ac:dyDescent="0.3">
      <c r="A3" s="391" t="s">
        <v>21</v>
      </c>
      <c r="B3" s="394" t="s">
        <v>22</v>
      </c>
      <c r="C3" s="128"/>
      <c r="D3" s="397">
        <v>1</v>
      </c>
      <c r="E3" s="398"/>
      <c r="F3" s="399"/>
      <c r="G3" s="397">
        <v>2</v>
      </c>
      <c r="H3" s="398"/>
      <c r="I3" s="399"/>
      <c r="J3" s="400">
        <v>3</v>
      </c>
      <c r="K3" s="401"/>
      <c r="L3" s="402"/>
      <c r="M3" s="403" t="s">
        <v>2</v>
      </c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5"/>
      <c r="AA3" s="129">
        <f>SUM(M3:Z3)</f>
        <v>0</v>
      </c>
      <c r="AB3" s="406" t="s">
        <v>23</v>
      </c>
      <c r="AC3" s="130"/>
      <c r="AD3" s="130"/>
      <c r="AE3" s="130"/>
    </row>
    <row r="4" spans="1:31" s="131" customFormat="1" ht="16.5" customHeight="1" thickBot="1" x14ac:dyDescent="0.3">
      <c r="A4" s="392"/>
      <c r="B4" s="395"/>
      <c r="C4" s="408" t="s">
        <v>24</v>
      </c>
      <c r="D4" s="410" t="s">
        <v>29</v>
      </c>
      <c r="E4" s="414" t="s">
        <v>31</v>
      </c>
      <c r="F4" s="416" t="s">
        <v>32</v>
      </c>
      <c r="G4" s="410" t="s">
        <v>29</v>
      </c>
      <c r="H4" s="414" t="s">
        <v>31</v>
      </c>
      <c r="I4" s="416" t="s">
        <v>32</v>
      </c>
      <c r="J4" s="410" t="s">
        <v>29</v>
      </c>
      <c r="K4" s="414" t="s">
        <v>31</v>
      </c>
      <c r="L4" s="416" t="s">
        <v>32</v>
      </c>
      <c r="M4" s="418" t="s">
        <v>30</v>
      </c>
      <c r="N4" s="412">
        <v>1</v>
      </c>
      <c r="O4" s="413"/>
      <c r="P4" s="413"/>
      <c r="Q4" s="413"/>
      <c r="R4" s="412">
        <v>2</v>
      </c>
      <c r="S4" s="413"/>
      <c r="T4" s="413"/>
      <c r="U4" s="413"/>
      <c r="V4" s="412">
        <v>3</v>
      </c>
      <c r="W4" s="413"/>
      <c r="X4" s="413"/>
      <c r="Y4" s="413"/>
      <c r="Z4" s="144"/>
      <c r="AA4" s="129"/>
      <c r="AB4" s="407"/>
      <c r="AC4" s="130"/>
      <c r="AD4" s="130"/>
      <c r="AE4" s="130"/>
    </row>
    <row r="5" spans="1:31" s="133" customFormat="1" ht="33" customHeight="1" thickBot="1" x14ac:dyDescent="0.3">
      <c r="A5" s="393"/>
      <c r="B5" s="396"/>
      <c r="C5" s="409"/>
      <c r="D5" s="411"/>
      <c r="E5" s="415"/>
      <c r="F5" s="417"/>
      <c r="G5" s="411"/>
      <c r="H5" s="415"/>
      <c r="I5" s="417"/>
      <c r="J5" s="411"/>
      <c r="K5" s="415"/>
      <c r="L5" s="417"/>
      <c r="M5" s="419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7"/>
      <c r="AC5" s="132"/>
      <c r="AD5" s="132"/>
      <c r="AE5" s="132"/>
    </row>
    <row r="6" spans="1:31" ht="15.75" x14ac:dyDescent="0.25">
      <c r="A6" s="280">
        <f ca="1">RANK(AB6,AB$6:OFFSET(AB$6,0,0,COUNTA(B$6:B$33)))</f>
        <v>1</v>
      </c>
      <c r="B6" s="317" t="s">
        <v>51</v>
      </c>
      <c r="C6" s="287">
        <v>2.5</v>
      </c>
      <c r="D6" s="257">
        <v>1</v>
      </c>
      <c r="E6" s="258">
        <v>10</v>
      </c>
      <c r="F6" s="259">
        <v>4</v>
      </c>
      <c r="G6" s="260">
        <v>1</v>
      </c>
      <c r="H6" s="224">
        <v>6</v>
      </c>
      <c r="I6" s="258">
        <v>9</v>
      </c>
      <c r="J6" s="257">
        <v>1</v>
      </c>
      <c r="K6" s="258">
        <v>6</v>
      </c>
      <c r="L6" s="261">
        <v>2</v>
      </c>
      <c r="M6" s="272">
        <v>2.5</v>
      </c>
      <c r="N6" s="218">
        <f ca="1">OFFSET(Очки!$A$3,F6,D6+QUOTIENT(MAX($C$34-11,0), 2)*4)</f>
        <v>13</v>
      </c>
      <c r="O6" s="186">
        <f ca="1">IF(F6&lt;E6,OFFSET(IF(OR($C$34=11,$C$34=12),Очки!$B$17,Очки!$O$18),2+E6-F6,IF(D6=2,12,13-E6)),0)</f>
        <v>6.7000000000000011</v>
      </c>
      <c r="P6" s="186">
        <v>0.5</v>
      </c>
      <c r="Q6" s="262"/>
      <c r="R6" s="218">
        <f ca="1">OFFSET(Очки!$A$3,I6,G6+QUOTIENT(MAX($C$34-11,0), 2)*4)</f>
        <v>10</v>
      </c>
      <c r="S6" s="186">
        <f ca="1">IF(I6&lt;H6,OFFSET(IF(OR($C$34=11,$C$34=12),Очки!$B$17,Очки!$O$18),2+H6-I6,IF(G6=2,12,13-H6)),0)</f>
        <v>0</v>
      </c>
      <c r="T6" s="186">
        <v>0.5</v>
      </c>
      <c r="U6" s="262"/>
      <c r="V6" s="218">
        <f ca="1">OFFSET(Очки!$A$3,L6,J6+QUOTIENT(MAX($C$34-11,0), 2)*4)</f>
        <v>15</v>
      </c>
      <c r="W6" s="186">
        <f ca="1">IF(L6&lt;K6,OFFSET(IF(OR($C$34=11,$C$34=12),Очки!$B$17,Очки!$O$18),2+K6-L6,IF(J6=2,12,13-K6)),0)</f>
        <v>3.4000000000000004</v>
      </c>
      <c r="X6" s="186">
        <v>2.5</v>
      </c>
      <c r="Y6" s="187"/>
      <c r="Z6" s="134"/>
      <c r="AA6" s="135"/>
      <c r="AB6" s="182">
        <f t="shared" ref="AB6:AB27" ca="1" si="0">SUM(M6:Y6)</f>
        <v>54.1</v>
      </c>
      <c r="AC6" s="127"/>
      <c r="AD6" s="127"/>
      <c r="AE6" s="127"/>
    </row>
    <row r="7" spans="1:31" ht="15.75" x14ac:dyDescent="0.25">
      <c r="A7" s="281">
        <f ca="1">RANK(AB7,AB$6:OFFSET(AB$6,0,0,COUNTA(B$6:B$33)))</f>
        <v>2</v>
      </c>
      <c r="B7" s="284" t="s">
        <v>71</v>
      </c>
      <c r="C7" s="219"/>
      <c r="D7" s="225">
        <v>1</v>
      </c>
      <c r="E7" s="226">
        <v>8</v>
      </c>
      <c r="F7" s="227">
        <v>5</v>
      </c>
      <c r="G7" s="223">
        <v>1</v>
      </c>
      <c r="H7" s="228">
        <v>9</v>
      </c>
      <c r="I7" s="226">
        <v>3</v>
      </c>
      <c r="J7" s="225">
        <v>1</v>
      </c>
      <c r="K7" s="226">
        <v>2</v>
      </c>
      <c r="L7" s="229">
        <v>3</v>
      </c>
      <c r="M7" s="273">
        <v>1.5</v>
      </c>
      <c r="N7" s="192">
        <f ca="1">OFFSET(Очки!$A$3,F7,D7+QUOTIENT(MAX($C$34-11,0), 2)*4)</f>
        <v>12</v>
      </c>
      <c r="O7" s="188">
        <f ca="1">IF(F7&lt;E7,OFFSET(IF(OR($C$34=11,$C$34=12),Очки!$B$17,Очки!$O$18),2+E7-F7,IF(D7=2,12,13-E7)),0)</f>
        <v>3.3</v>
      </c>
      <c r="P7" s="188">
        <v>2</v>
      </c>
      <c r="Q7" s="263"/>
      <c r="R7" s="192">
        <f ca="1">OFFSET(Очки!$A$3,I7,G7+QUOTIENT(MAX($C$34-11,0), 2)*4)</f>
        <v>14</v>
      </c>
      <c r="S7" s="188">
        <f ca="1">IF(I7&lt;H7,OFFSET(IF(OR($C$34=11,$C$34=12),Очки!$B$17,Очки!$O$18),2+H7-I7,IF(G7=2,12,13-H7)),0)</f>
        <v>6.2</v>
      </c>
      <c r="T7" s="188"/>
      <c r="U7" s="263"/>
      <c r="V7" s="192">
        <f ca="1">OFFSET(Очки!$A$3,L7,J7+QUOTIENT(MAX($C$34-11,0), 2)*4)</f>
        <v>14</v>
      </c>
      <c r="W7" s="188">
        <f ca="1">IF(L7&lt;K7,OFFSET(IF(OR($C$34=11,$C$34=12),Очки!$B$17,Очки!$O$18),2+K7-L7,IF(J7=2,12,13-K7)),0)</f>
        <v>0</v>
      </c>
      <c r="X7" s="188">
        <v>1.5</v>
      </c>
      <c r="Y7" s="189">
        <v>-1</v>
      </c>
      <c r="Z7" s="136"/>
      <c r="AA7" s="137"/>
      <c r="AB7" s="183">
        <f t="shared" ca="1" si="0"/>
        <v>53.5</v>
      </c>
      <c r="AC7" s="127"/>
      <c r="AD7" s="127"/>
      <c r="AE7" s="127"/>
    </row>
    <row r="8" spans="1:31" ht="15.75" x14ac:dyDescent="0.25">
      <c r="A8" s="281">
        <f ca="1">RANK(AB8,AB$6:OFFSET(AB$6,0,0,COUNTA(B$6:B$33)))</f>
        <v>3</v>
      </c>
      <c r="B8" s="286" t="s">
        <v>42</v>
      </c>
      <c r="C8" s="219"/>
      <c r="D8" s="225">
        <v>1</v>
      </c>
      <c r="E8" s="226">
        <v>4</v>
      </c>
      <c r="F8" s="227">
        <v>1</v>
      </c>
      <c r="G8" s="223">
        <v>1</v>
      </c>
      <c r="H8" s="228">
        <v>3</v>
      </c>
      <c r="I8" s="226">
        <v>1</v>
      </c>
      <c r="J8" s="225">
        <v>1</v>
      </c>
      <c r="K8" s="226">
        <v>10</v>
      </c>
      <c r="L8" s="229">
        <v>7</v>
      </c>
      <c r="M8" s="273"/>
      <c r="N8" s="192">
        <f ca="1">OFFSET(Очки!$A$3,F8,D8+QUOTIENT(MAX($C$34-11,0), 2)*4)</f>
        <v>16</v>
      </c>
      <c r="O8" s="188">
        <f ca="1">IF(F8&lt;E8,OFFSET(IF(OR($C$34=11,$C$34=12),Очки!$B$17,Очки!$O$18),2+E8-F8,IF(D8=2,12,13-E8)),0)</f>
        <v>2.2000000000000002</v>
      </c>
      <c r="P8" s="188"/>
      <c r="Q8" s="263"/>
      <c r="R8" s="192">
        <f ca="1">OFFSET(Очки!$A$3,I8,G8+QUOTIENT(MAX($C$34-11,0), 2)*4)</f>
        <v>16</v>
      </c>
      <c r="S8" s="188">
        <f ca="1">IF(I8&lt;H8,OFFSET(IF(OR($C$34=11,$C$34=12),Очки!$B$17,Очки!$O$18),2+H8-I8,IF(G8=2,12,13-H8)),0)</f>
        <v>1.4</v>
      </c>
      <c r="T8" s="188">
        <v>2.5</v>
      </c>
      <c r="U8" s="263"/>
      <c r="V8" s="192">
        <f ca="1">OFFSET(Очки!$A$3,L8,J8+QUOTIENT(MAX($C$34-11,0), 2)*4)</f>
        <v>11</v>
      </c>
      <c r="W8" s="188">
        <f ca="1">IF(L8&lt;K8,OFFSET(IF(OR($C$34=11,$C$34=12),Очки!$B$17,Очки!$O$18),2+K8-L8,IF(J8=2,12,13-K8)),0)</f>
        <v>3.7</v>
      </c>
      <c r="X8" s="188"/>
      <c r="Y8" s="189"/>
      <c r="Z8" s="136"/>
      <c r="AA8" s="137"/>
      <c r="AB8" s="183">
        <f t="shared" ca="1" si="0"/>
        <v>52.800000000000004</v>
      </c>
      <c r="AC8" s="127"/>
      <c r="AD8" s="127"/>
      <c r="AE8" s="127"/>
    </row>
    <row r="9" spans="1:31" ht="15.75" x14ac:dyDescent="0.25">
      <c r="A9" s="281">
        <f ca="1">RANK(AB9,AB$6:OFFSET(AB$6,0,0,COUNTA(B$6:B$33)))</f>
        <v>4</v>
      </c>
      <c r="B9" s="283" t="s">
        <v>45</v>
      </c>
      <c r="C9" s="219"/>
      <c r="D9" s="225">
        <v>1</v>
      </c>
      <c r="E9" s="226">
        <v>9</v>
      </c>
      <c r="F9" s="227">
        <v>7</v>
      </c>
      <c r="G9" s="223">
        <v>1</v>
      </c>
      <c r="H9" s="228">
        <v>10</v>
      </c>
      <c r="I9" s="226">
        <v>5</v>
      </c>
      <c r="J9" s="225">
        <v>1</v>
      </c>
      <c r="K9" s="226">
        <v>7</v>
      </c>
      <c r="L9" s="229">
        <v>5</v>
      </c>
      <c r="M9" s="273">
        <v>2</v>
      </c>
      <c r="N9" s="192">
        <f ca="1">OFFSET(Очки!$A$3,F9,D9+QUOTIENT(MAX($C$34-11,0), 2)*4)</f>
        <v>11</v>
      </c>
      <c r="O9" s="188">
        <f ca="1">IF(F9&lt;E9,OFFSET(IF(OR($C$34=11,$C$34=12),Очки!$B$17,Очки!$O$18),2+E9-F9,IF(D9=2,12,13-E9)),0)</f>
        <v>2.4</v>
      </c>
      <c r="P9" s="188">
        <v>2.5</v>
      </c>
      <c r="Q9" s="263"/>
      <c r="R9" s="192">
        <f ca="1">OFFSET(Очки!$A$3,I9,G9+QUOTIENT(MAX($C$34-11,0), 2)*4)</f>
        <v>12</v>
      </c>
      <c r="S9" s="188">
        <f ca="1">IF(I9&lt;H9,OFFSET(IF(OR($C$34=11,$C$34=12),Очки!$B$17,Очки!$O$18),2+H9-I9,IF(G9=2,12,13-H9)),0)</f>
        <v>5.8000000000000007</v>
      </c>
      <c r="T9" s="188">
        <v>1</v>
      </c>
      <c r="U9" s="263"/>
      <c r="V9" s="192">
        <f ca="1">OFFSET(Очки!$A$3,L9,J9+QUOTIENT(MAX($C$34-11,0), 2)*4)</f>
        <v>12</v>
      </c>
      <c r="W9" s="188">
        <f ca="1">IF(L9&lt;K9,OFFSET(IF(OR($C$34=11,$C$34=12),Очки!$B$17,Очки!$O$18),2+K9-L9,IF(J9=2,12,13-K9)),0)</f>
        <v>2.1</v>
      </c>
      <c r="X9" s="188"/>
      <c r="Y9" s="189"/>
      <c r="Z9" s="136"/>
      <c r="AA9" s="137"/>
      <c r="AB9" s="183">
        <f t="shared" ca="1" si="0"/>
        <v>50.800000000000004</v>
      </c>
      <c r="AC9" s="127"/>
      <c r="AD9" s="127"/>
      <c r="AE9" s="127"/>
    </row>
    <row r="10" spans="1:31" ht="15.75" x14ac:dyDescent="0.25">
      <c r="A10" s="281">
        <f ca="1">RANK(AB10,AB$6:OFFSET(AB$6,0,0,COUNTA(B$6:B$33)))</f>
        <v>5</v>
      </c>
      <c r="B10" s="284" t="s">
        <v>43</v>
      </c>
      <c r="C10" s="219">
        <v>20</v>
      </c>
      <c r="D10" s="225">
        <v>1</v>
      </c>
      <c r="E10" s="226">
        <v>7</v>
      </c>
      <c r="F10" s="227">
        <v>8</v>
      </c>
      <c r="G10" s="223">
        <v>1</v>
      </c>
      <c r="H10" s="228">
        <v>4</v>
      </c>
      <c r="I10" s="226">
        <v>2</v>
      </c>
      <c r="J10" s="225">
        <v>1</v>
      </c>
      <c r="K10" s="226">
        <v>9</v>
      </c>
      <c r="L10" s="229">
        <v>6</v>
      </c>
      <c r="M10" s="273">
        <v>1</v>
      </c>
      <c r="N10" s="192">
        <f ca="1">OFFSET(Очки!$A$3,F10,D10+QUOTIENT(MAX($C$34-11,0), 2)*4)</f>
        <v>10.5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15</v>
      </c>
      <c r="S10" s="188">
        <f ca="1">IF(I10&lt;H10,OFFSET(IF(OR($C$34=11,$C$34=12),Очки!$B$17,Очки!$O$18),2+H10-I10,IF(G10=2,12,13-H10)),0)</f>
        <v>1.5</v>
      </c>
      <c r="T10" s="188">
        <v>2</v>
      </c>
      <c r="U10" s="263"/>
      <c r="V10" s="192">
        <f ca="1">OFFSET(Очки!$A$3,L10,J10+QUOTIENT(MAX($C$34-11,0), 2)*4)</f>
        <v>11.5</v>
      </c>
      <c r="W10" s="188">
        <f ca="1">IF(L10&lt;K10,OFFSET(IF(OR($C$34=11,$C$34=12),Очки!$B$17,Очки!$O$18),2+K10-L10,IF(J10=2,12,13-K10)),0)</f>
        <v>3.5</v>
      </c>
      <c r="X10" s="188">
        <v>1</v>
      </c>
      <c r="Y10" s="189"/>
      <c r="Z10" s="136"/>
      <c r="AA10" s="137"/>
      <c r="AB10" s="183">
        <f t="shared" ca="1" si="0"/>
        <v>46</v>
      </c>
      <c r="AC10" s="127"/>
      <c r="AD10" s="127"/>
      <c r="AE10" s="127"/>
    </row>
    <row r="11" spans="1:31" ht="16.5" thickBot="1" x14ac:dyDescent="0.3">
      <c r="A11" s="281">
        <f ca="1">RANK(AB11,AB$6:OFFSET(AB$6,0,0,COUNTA(B$6:B$33)))</f>
        <v>6</v>
      </c>
      <c r="B11" s="283" t="s">
        <v>44</v>
      </c>
      <c r="C11" s="219"/>
      <c r="D11" s="225">
        <v>1</v>
      </c>
      <c r="E11" s="226">
        <v>2</v>
      </c>
      <c r="F11" s="227">
        <v>2</v>
      </c>
      <c r="G11" s="223">
        <v>1</v>
      </c>
      <c r="H11" s="228">
        <v>5</v>
      </c>
      <c r="I11" s="226">
        <v>4</v>
      </c>
      <c r="J11" s="225">
        <v>1</v>
      </c>
      <c r="K11" s="226">
        <v>4</v>
      </c>
      <c r="L11" s="229">
        <v>4</v>
      </c>
      <c r="M11" s="273"/>
      <c r="N11" s="192">
        <f ca="1">OFFSET(Очки!$A$3,F11,D11+QUOTIENT(MAX($C$34-11,0), 2)*4)</f>
        <v>15</v>
      </c>
      <c r="O11" s="188">
        <f ca="1">IF(F11&lt;E11,OFFSET(IF(OR($C$34=11,$C$34=12),Очки!$B$17,Очки!$O$18),2+E11-F11,IF(D11=2,12,13-E11)),0)</f>
        <v>0</v>
      </c>
      <c r="P11" s="188"/>
      <c r="Q11" s="263">
        <v>-1</v>
      </c>
      <c r="R11" s="192">
        <f ca="1">OFFSET(Очки!$A$3,I11,G11+QUOTIENT(MAX($C$34-11,0), 2)*4)</f>
        <v>13</v>
      </c>
      <c r="S11" s="188">
        <f ca="1">IF(I11&lt;H11,OFFSET(IF(OR($C$34=11,$C$34=12),Очки!$B$17,Очки!$O$18),2+H11-I11,IF(G11=2,12,13-H11)),0)</f>
        <v>0.9</v>
      </c>
      <c r="T11" s="188"/>
      <c r="U11" s="263"/>
      <c r="V11" s="192">
        <f ca="1">OFFSET(Очки!$A$3,L11,J11+QUOTIENT(MAX($C$34-11,0), 2)*4)</f>
        <v>13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40.9</v>
      </c>
      <c r="AC11" s="127"/>
      <c r="AD11" s="127"/>
      <c r="AE11" s="127"/>
    </row>
    <row r="12" spans="1:31" ht="15.75" x14ac:dyDescent="0.25">
      <c r="A12" s="280">
        <f ca="1">RANK(AB12,AB$6:OFFSET(AB$6,0,0,COUNTA(B$6:B$33)))</f>
        <v>7</v>
      </c>
      <c r="B12" s="283" t="s">
        <v>69</v>
      </c>
      <c r="C12" s="282">
        <v>10</v>
      </c>
      <c r="D12" s="222">
        <v>1</v>
      </c>
      <c r="E12" s="318">
        <v>5</v>
      </c>
      <c r="F12" s="319">
        <v>9</v>
      </c>
      <c r="G12" s="320">
        <v>1</v>
      </c>
      <c r="H12" s="321">
        <v>7</v>
      </c>
      <c r="I12" s="318">
        <v>10</v>
      </c>
      <c r="J12" s="222">
        <v>1</v>
      </c>
      <c r="K12" s="318">
        <v>1</v>
      </c>
      <c r="L12" s="322">
        <v>1</v>
      </c>
      <c r="M12" s="323"/>
      <c r="N12" s="324">
        <f ca="1">OFFSET(Очки!$A$3,F12,D12+QUOTIENT(MAX($C$34-11,0), 2)*4)</f>
        <v>10</v>
      </c>
      <c r="O12" s="325">
        <f ca="1">IF(F12&lt;E12,OFFSET(IF(OR($C$34=11,$C$34=12),Очки!$B$17,Очки!$O$18),2+E12-F12,IF(D12=2,12,13-E12)),0)</f>
        <v>0</v>
      </c>
      <c r="P12" s="325">
        <v>1</v>
      </c>
      <c r="Q12" s="326"/>
      <c r="R12" s="324">
        <f ca="1">OFFSET(Очки!$A$3,I12,G12+QUOTIENT(MAX($C$34-11,0), 2)*4)</f>
        <v>9.5</v>
      </c>
      <c r="S12" s="325">
        <f ca="1">IF(I12&lt;H12,OFFSET(IF(OR($C$34=11,$C$34=12),Очки!$B$17,Очки!$O$18),2+H12-I12,IF(G12=2,12,13-H12)),0)</f>
        <v>0</v>
      </c>
      <c r="T12" s="325"/>
      <c r="U12" s="326"/>
      <c r="V12" s="324">
        <f ca="1">OFFSET(Очки!$A$3,L12,J12+QUOTIENT(MAX($C$34-11,0), 2)*4)</f>
        <v>16</v>
      </c>
      <c r="W12" s="325">
        <f ca="1">IF(L12&lt;K12,OFFSET(IF(OR($C$34=11,$C$34=12),Очки!$B$17,Очки!$O$18),2+K12-L12,IF(J12=2,12,13-K12)),0)</f>
        <v>0</v>
      </c>
      <c r="X12" s="325">
        <v>2</v>
      </c>
      <c r="Y12" s="327"/>
      <c r="Z12" s="328"/>
      <c r="AA12" s="329"/>
      <c r="AB12" s="330">
        <f t="shared" ca="1" si="0"/>
        <v>38.5</v>
      </c>
      <c r="AC12" s="127"/>
      <c r="AD12" s="127"/>
      <c r="AE12" s="127"/>
    </row>
    <row r="13" spans="1:31" ht="15.75" x14ac:dyDescent="0.25">
      <c r="A13" s="281">
        <f ca="1">RANK(AB13,AB$6:OFFSET(AB$6,0,0,COUNTA(B$6:B$33)))</f>
        <v>8</v>
      </c>
      <c r="B13" s="284" t="s">
        <v>70</v>
      </c>
      <c r="C13" s="219">
        <v>7.5</v>
      </c>
      <c r="D13" s="225">
        <v>2</v>
      </c>
      <c r="E13" s="226">
        <v>9</v>
      </c>
      <c r="F13" s="227">
        <v>2</v>
      </c>
      <c r="G13" s="223">
        <v>1</v>
      </c>
      <c r="H13" s="228">
        <v>1</v>
      </c>
      <c r="I13" s="226">
        <v>6</v>
      </c>
      <c r="J13" s="225">
        <v>2</v>
      </c>
      <c r="K13" s="226">
        <v>8</v>
      </c>
      <c r="L13" s="229">
        <v>6</v>
      </c>
      <c r="M13" s="273"/>
      <c r="N13" s="192">
        <f ca="1">OFFSET(Очки!$A$3,F13,D13+QUOTIENT(MAX($C$34-11,0), 2)*4)</f>
        <v>9.5</v>
      </c>
      <c r="O13" s="188">
        <f ca="1">IF(F13&lt;E13,OFFSET(IF(OR($C$34=11,$C$34=12),Очки!$B$17,Очки!$O$18),2+E13-F13,IF(D13=2,12,13-E13)),0)</f>
        <v>4.9000000000000004</v>
      </c>
      <c r="P13" s="188"/>
      <c r="Q13" s="263"/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6</v>
      </c>
      <c r="W13" s="188">
        <f ca="1">IF(L13&lt;K13,OFFSET(IF(OR($C$34=11,$C$34=12),Очки!$B$17,Очки!$O$18),2+K13-L13,IF(J13=2,12,13-K13)),0)</f>
        <v>1.4</v>
      </c>
      <c r="X13" s="188"/>
      <c r="Y13" s="189"/>
      <c r="Z13" s="136"/>
      <c r="AA13" s="137"/>
      <c r="AB13" s="183">
        <f t="shared" ca="1" si="0"/>
        <v>33.299999999999997</v>
      </c>
      <c r="AC13" s="127"/>
      <c r="AD13" s="127"/>
      <c r="AE13" s="127"/>
    </row>
    <row r="14" spans="1:31" ht="15.75" x14ac:dyDescent="0.25">
      <c r="A14" s="281">
        <f ca="1">RANK(AB14,AB$6:OFFSET(AB$6,0,0,COUNTA(B$6:B$33)))</f>
        <v>9</v>
      </c>
      <c r="B14" s="283" t="s">
        <v>73</v>
      </c>
      <c r="C14" s="219">
        <v>2.5</v>
      </c>
      <c r="D14" s="225">
        <v>1</v>
      </c>
      <c r="E14" s="226">
        <v>3</v>
      </c>
      <c r="F14" s="227">
        <v>6</v>
      </c>
      <c r="G14" s="223">
        <v>1</v>
      </c>
      <c r="H14" s="228">
        <v>2</v>
      </c>
      <c r="I14" s="226">
        <v>8</v>
      </c>
      <c r="J14" s="225">
        <v>1</v>
      </c>
      <c r="K14" s="226">
        <v>3</v>
      </c>
      <c r="L14" s="229">
        <v>10</v>
      </c>
      <c r="M14" s="273"/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10.5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9.5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31.5</v>
      </c>
      <c r="AC14" s="127"/>
      <c r="AD14" s="127"/>
      <c r="AE14" s="127"/>
    </row>
    <row r="15" spans="1:31" ht="15.75" x14ac:dyDescent="0.25">
      <c r="A15" s="281">
        <f ca="1">RANK(AB15,AB$6:OFFSET(AB$6,0,0,COUNTA(B$6:B$33)))</f>
        <v>10</v>
      </c>
      <c r="B15" s="284" t="s">
        <v>65</v>
      </c>
      <c r="C15" s="219"/>
      <c r="D15" s="225">
        <v>2</v>
      </c>
      <c r="E15" s="226">
        <v>2</v>
      </c>
      <c r="F15" s="227">
        <v>1</v>
      </c>
      <c r="G15" s="223">
        <v>2</v>
      </c>
      <c r="H15" s="228">
        <v>3</v>
      </c>
      <c r="I15" s="226">
        <v>1</v>
      </c>
      <c r="J15" s="225">
        <v>2</v>
      </c>
      <c r="K15" s="226">
        <v>4</v>
      </c>
      <c r="L15" s="229">
        <v>5</v>
      </c>
      <c r="M15" s="273"/>
      <c r="N15" s="192">
        <f ca="1">OFFSET(Очки!$A$3,F15,D15+QUOTIENT(MAX($C$34-11,0), 2)*4)</f>
        <v>10.5</v>
      </c>
      <c r="O15" s="188">
        <f ca="1">IF(F15&lt;E15,OFFSET(IF(OR($C$34=11,$C$34=12),Очки!$B$17,Очки!$O$18),2+E15-F15,IF(D15=2,12,13-E15)),0)</f>
        <v>0.7</v>
      </c>
      <c r="P15" s="188"/>
      <c r="Q15" s="263"/>
      <c r="R15" s="192">
        <f ca="1">OFFSET(Очки!$A$3,I15,G15+QUOTIENT(MAX($C$34-11,0), 2)*4)</f>
        <v>10.5</v>
      </c>
      <c r="S15" s="188">
        <f ca="1">IF(I15&lt;H15,OFFSET(IF(OR($C$34=11,$C$34=12),Очки!$B$17,Очки!$O$18),2+H15-I15,IF(G15=2,12,13-H15)),0)</f>
        <v>1.4</v>
      </c>
      <c r="T15" s="188"/>
      <c r="U15" s="263"/>
      <c r="V15" s="192">
        <f ca="1">OFFSET(Очки!$A$3,L15,J15+QUOTIENT(MAX($C$34-11,0), 2)*4)</f>
        <v>6.5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29.599999999999998</v>
      </c>
      <c r="AC15" s="127"/>
      <c r="AD15" s="127"/>
      <c r="AE15" s="127"/>
    </row>
    <row r="16" spans="1:31" ht="15" customHeight="1" x14ac:dyDescent="0.25">
      <c r="A16" s="281">
        <f ca="1">RANK(AB16,AB$6:OFFSET(AB$6,0,0,COUNTA(B$6:B$33)))</f>
        <v>11</v>
      </c>
      <c r="B16" s="284" t="s">
        <v>54</v>
      </c>
      <c r="C16" s="219"/>
      <c r="D16" s="225">
        <v>2</v>
      </c>
      <c r="E16" s="226">
        <v>7</v>
      </c>
      <c r="F16" s="227">
        <v>7</v>
      </c>
      <c r="G16" s="223">
        <v>2</v>
      </c>
      <c r="H16" s="228">
        <v>8</v>
      </c>
      <c r="I16" s="226">
        <v>3</v>
      </c>
      <c r="J16" s="222">
        <v>2</v>
      </c>
      <c r="K16" s="226">
        <v>6</v>
      </c>
      <c r="L16" s="229">
        <v>3</v>
      </c>
      <c r="M16" s="273"/>
      <c r="N16" s="192">
        <f ca="1">OFFSET(Очки!$A$3,F16,D16+QUOTIENT(MAX($C$34-11,0), 2)*4)</f>
        <v>5.5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8.5</v>
      </c>
      <c r="S16" s="188">
        <f ca="1">IF(I16&lt;H16,OFFSET(IF(OR($C$34=11,$C$34=12),Очки!$B$17,Очки!$O$18),2+H16-I16,IF(G16=2,12,13-H16)),0)</f>
        <v>3.5</v>
      </c>
      <c r="T16" s="188"/>
      <c r="U16" s="263"/>
      <c r="V16" s="192">
        <f ca="1">OFFSET(Очки!$A$3,L16,J16+QUOTIENT(MAX($C$34-11,0), 2)*4)</f>
        <v>8.5</v>
      </c>
      <c r="W16" s="188">
        <f ca="1">IF(L16&lt;K16,OFFSET(IF(OR($C$34=11,$C$34=12),Очки!$B$17,Очки!$O$18),2+K16-L16,IF(J16=2,12,13-K16)),0)</f>
        <v>2.1</v>
      </c>
      <c r="X16" s="188"/>
      <c r="Y16" s="189"/>
      <c r="Z16" s="136"/>
      <c r="AA16" s="137"/>
      <c r="AB16" s="183">
        <f t="shared" ca="1" si="0"/>
        <v>28.1</v>
      </c>
      <c r="AD16" s="127"/>
    </row>
    <row r="17" spans="1:30" ht="15.75" x14ac:dyDescent="0.25">
      <c r="A17" s="281">
        <f ca="1">RANK(AB17,AB$6:OFFSET(AB$6,0,0,COUNTA(B$6:B$33)))</f>
        <v>12</v>
      </c>
      <c r="B17" s="285" t="s">
        <v>52</v>
      </c>
      <c r="C17" s="219">
        <v>5</v>
      </c>
      <c r="D17" s="225">
        <v>1</v>
      </c>
      <c r="E17" s="226">
        <v>6</v>
      </c>
      <c r="F17" s="227">
        <v>7</v>
      </c>
      <c r="G17" s="223">
        <v>1</v>
      </c>
      <c r="H17" s="228">
        <v>8</v>
      </c>
      <c r="I17" s="226">
        <v>7</v>
      </c>
      <c r="J17" s="222">
        <v>1</v>
      </c>
      <c r="K17" s="226">
        <v>8</v>
      </c>
      <c r="L17" s="229">
        <v>8</v>
      </c>
      <c r="M17" s="273">
        <v>0.5</v>
      </c>
      <c r="N17" s="192">
        <f ca="1">OFFSET(Очки!$A$3,F17,D17+QUOTIENT(MAX($C$34-11,0), 2)*4)</f>
        <v>11</v>
      </c>
      <c r="O17" s="188">
        <f ca="1">IF(F17&lt;E17,OFFSET(IF(OR($C$34=11,$C$34=12),Очки!$B$17,Очки!$O$18),2+E17-F17,IF(D17=2,12,13-E17)),0)</f>
        <v>0</v>
      </c>
      <c r="P17" s="188">
        <v>1.5</v>
      </c>
      <c r="Q17" s="263">
        <f>-5-5</f>
        <v>-10</v>
      </c>
      <c r="R17" s="192">
        <f ca="1">OFFSET(Очки!$A$3,I17,G17+QUOTIENT(MAX($C$34-11,0), 2)*4)</f>
        <v>11</v>
      </c>
      <c r="S17" s="188">
        <f ca="1">IF(I17&lt;H17,OFFSET(IF(OR($C$34=11,$C$34=12),Очки!$B$17,Очки!$O$18),2+H17-I17,IF(G17=2,12,13-H17)),0)</f>
        <v>1.2</v>
      </c>
      <c r="T17" s="188">
        <v>1.5</v>
      </c>
      <c r="U17" s="263"/>
      <c r="V17" s="192">
        <f ca="1">OFFSET(Очки!$A$3,L17,J17+QUOTIENT(MAX($C$34-11,0), 2)*4)</f>
        <v>10.5</v>
      </c>
      <c r="W17" s="188">
        <f ca="1">IF(L17&lt;K17,OFFSET(IF(OR($C$34=11,$C$34=12),Очки!$B$17,Очки!$O$18),2+K17-L17,IF(J17=2,12,13-K17)),0)</f>
        <v>0</v>
      </c>
      <c r="X17" s="188">
        <v>0.5</v>
      </c>
      <c r="Y17" s="189"/>
      <c r="Z17" s="136"/>
      <c r="AA17" s="137"/>
      <c r="AB17" s="183">
        <f t="shared" ca="1" si="0"/>
        <v>27.7</v>
      </c>
      <c r="AD17" s="127"/>
    </row>
    <row r="18" spans="1:30" ht="15.75" x14ac:dyDescent="0.25">
      <c r="A18" s="281">
        <f ca="1">RANK(AB18,AB$6:OFFSET(AB$6,0,0,COUNTA(B$6:B$33)))</f>
        <v>13</v>
      </c>
      <c r="B18" s="284" t="s">
        <v>58</v>
      </c>
      <c r="C18" s="219"/>
      <c r="D18" s="225">
        <v>2</v>
      </c>
      <c r="E18" s="226">
        <v>3</v>
      </c>
      <c r="F18" s="227">
        <v>4</v>
      </c>
      <c r="G18" s="223">
        <v>2</v>
      </c>
      <c r="H18" s="228">
        <v>2</v>
      </c>
      <c r="I18" s="226">
        <v>2</v>
      </c>
      <c r="J18" s="225">
        <v>2</v>
      </c>
      <c r="K18" s="226">
        <v>1</v>
      </c>
      <c r="L18" s="229">
        <v>1</v>
      </c>
      <c r="M18" s="273"/>
      <c r="N18" s="192">
        <f ca="1">OFFSET(Очки!$A$3,F18,D18+QUOTIENT(MAX($C$34-11,0), 2)*4)</f>
        <v>7.5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9.5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10.5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27.5</v>
      </c>
      <c r="AD18" s="127"/>
    </row>
    <row r="19" spans="1:30" ht="15.75" x14ac:dyDescent="0.25">
      <c r="A19" s="281">
        <f ca="1">RANK(AB19,AB$6:OFFSET(AB$6,0,0,COUNTA(B$6:B$33)))</f>
        <v>14</v>
      </c>
      <c r="B19" s="285" t="s">
        <v>68</v>
      </c>
      <c r="C19" s="219"/>
      <c r="D19" s="225">
        <v>1</v>
      </c>
      <c r="E19" s="226">
        <v>1</v>
      </c>
      <c r="F19" s="227">
        <v>3</v>
      </c>
      <c r="G19" s="223">
        <v>2</v>
      </c>
      <c r="H19" s="228">
        <v>9</v>
      </c>
      <c r="I19" s="226">
        <v>5</v>
      </c>
      <c r="J19" s="222">
        <v>2</v>
      </c>
      <c r="K19" s="226">
        <v>5</v>
      </c>
      <c r="L19" s="229">
        <v>8</v>
      </c>
      <c r="M19" s="273"/>
      <c r="N19" s="192">
        <f ca="1">OFFSET(Очки!$A$3,F19,D19+QUOTIENT(MAX($C$34-11,0), 2)*4)</f>
        <v>14</v>
      </c>
      <c r="O19" s="188">
        <f ca="1">IF(F19&lt;E19,OFFSET(IF(OR($C$34=11,$C$34=12),Очки!$B$17,Очки!$O$18),2+E19-F19,IF(D19=2,12,13-E19)),0)</f>
        <v>0</v>
      </c>
      <c r="P19" s="188"/>
      <c r="Q19" s="263">
        <v>-5</v>
      </c>
      <c r="R19" s="192">
        <f ca="1">OFFSET(Очки!$A$3,I19,G19+QUOTIENT(MAX($C$34-11,0), 2)*4)</f>
        <v>6.5</v>
      </c>
      <c r="S19" s="188">
        <f ca="1">IF(I19&lt;H19,OFFSET(IF(OR($C$34=11,$C$34=12),Очки!$B$17,Очки!$O$18),2+H19-I19,IF(G19=2,12,13-H19)),0)</f>
        <v>2.8</v>
      </c>
      <c r="T19" s="188"/>
      <c r="U19" s="263"/>
      <c r="V19" s="192">
        <f ca="1">OFFSET(Очки!$A$3,L19,J19+QUOTIENT(MAX($C$34-11,0), 2)*4)</f>
        <v>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23.3</v>
      </c>
      <c r="AD19" s="127"/>
    </row>
    <row r="20" spans="1:30" ht="15.75" x14ac:dyDescent="0.25">
      <c r="A20" s="281">
        <f ca="1">RANK(AB20,AB$6:OFFSET(AB$6,0,0,COUNTA(B$6:B$33)))</f>
        <v>15</v>
      </c>
      <c r="B20" s="285" t="s">
        <v>56</v>
      </c>
      <c r="C20" s="219"/>
      <c r="D20" s="225">
        <v>2</v>
      </c>
      <c r="E20" s="226">
        <v>6</v>
      </c>
      <c r="F20" s="227">
        <v>3</v>
      </c>
      <c r="G20" s="223">
        <v>2</v>
      </c>
      <c r="H20" s="228">
        <v>7</v>
      </c>
      <c r="I20" s="226">
        <v>6</v>
      </c>
      <c r="J20" s="225">
        <v>2</v>
      </c>
      <c r="K20" s="226">
        <v>9</v>
      </c>
      <c r="L20" s="229">
        <v>9</v>
      </c>
      <c r="M20" s="273"/>
      <c r="N20" s="192">
        <f ca="1">OFFSET(Очки!$A$3,F20,D20+QUOTIENT(MAX($C$34-11,0), 2)*4)</f>
        <v>8.5</v>
      </c>
      <c r="O20" s="188">
        <f ca="1">IF(F20&lt;E20,OFFSET(IF(OR($C$34=11,$C$34=12),Очки!$B$17,Очки!$O$18),2+E20-F20,IF(D20=2,12,13-E20)),0)</f>
        <v>2.1</v>
      </c>
      <c r="P20" s="188"/>
      <c r="Q20" s="263"/>
      <c r="R20" s="192">
        <f ca="1">OFFSET(Очки!$A$3,I20,G20+QUOTIENT(MAX($C$34-11,0), 2)*4)</f>
        <v>6</v>
      </c>
      <c r="S20" s="188">
        <f ca="1">IF(I20&lt;H20,OFFSET(IF(OR($C$34=11,$C$34=12),Очки!$B$17,Очки!$O$18),2+H20-I20,IF(G20=2,12,13-H20)),0)</f>
        <v>0.7</v>
      </c>
      <c r="T20" s="188"/>
      <c r="U20" s="263"/>
      <c r="V20" s="192">
        <f ca="1">OFFSET(Очки!$A$3,L20,J20+QUOTIENT(MAX($C$34-11,0), 2)*4)</f>
        <v>4.5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21.8</v>
      </c>
      <c r="AD20" s="127"/>
    </row>
    <row r="21" spans="1:30" ht="15.75" x14ac:dyDescent="0.25">
      <c r="A21" s="281">
        <f ca="1">RANK(AB21,AB$6:OFFSET(AB$6,0,0,COUNTA(B$6:B$33)))</f>
        <v>16</v>
      </c>
      <c r="B21" s="284" t="s">
        <v>72</v>
      </c>
      <c r="C21" s="219">
        <v>5</v>
      </c>
      <c r="D21" s="225">
        <v>2</v>
      </c>
      <c r="E21" s="226">
        <v>8</v>
      </c>
      <c r="F21" s="227">
        <v>9</v>
      </c>
      <c r="G21" s="223">
        <v>2</v>
      </c>
      <c r="H21" s="228">
        <v>6</v>
      </c>
      <c r="I21" s="226">
        <v>10</v>
      </c>
      <c r="J21" s="222">
        <v>1</v>
      </c>
      <c r="K21" s="226">
        <v>5</v>
      </c>
      <c r="L21" s="229">
        <v>9</v>
      </c>
      <c r="M21" s="273"/>
      <c r="N21" s="192">
        <f ca="1">OFFSET(Очки!$A$3,F21,D21+QUOTIENT(MAX($C$34-11,0), 2)*4)</f>
        <v>4.5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4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10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18.5</v>
      </c>
      <c r="AD21" s="127"/>
    </row>
    <row r="22" spans="1:30" ht="15.75" x14ac:dyDescent="0.25">
      <c r="A22" s="281">
        <f ca="1">RANK(AB22,AB$6:OFFSET(AB$6,0,0,COUNTA(B$6:B$33)))</f>
        <v>17</v>
      </c>
      <c r="B22" s="288" t="s">
        <v>67</v>
      </c>
      <c r="C22" s="219"/>
      <c r="D22" s="225">
        <v>2</v>
      </c>
      <c r="E22" s="226">
        <v>4</v>
      </c>
      <c r="F22" s="227">
        <v>5</v>
      </c>
      <c r="G22" s="223">
        <v>2</v>
      </c>
      <c r="H22" s="228">
        <v>5</v>
      </c>
      <c r="I22" s="226">
        <v>4</v>
      </c>
      <c r="J22" s="225">
        <v>2</v>
      </c>
      <c r="K22" s="226">
        <v>7</v>
      </c>
      <c r="L22" s="229">
        <v>4</v>
      </c>
      <c r="M22" s="273"/>
      <c r="N22" s="192">
        <f ca="1">OFFSET(Очки!$A$3,F22,D22+QUOTIENT(MAX($C$34-11,0), 2)*4)</f>
        <v>6.5</v>
      </c>
      <c r="O22" s="188">
        <f ca="1">IF(F22&lt;E22,OFFSET(IF(OR($C$34=11,$C$34=12),Очки!$B$17,Очки!$O$18),2+E22-F22,IF(D22=2,12,13-E22)),0)</f>
        <v>0</v>
      </c>
      <c r="P22" s="188"/>
      <c r="Q22" s="263">
        <v>-2</v>
      </c>
      <c r="R22" s="192">
        <f ca="1">OFFSET(Очки!$A$3,I22,G22+QUOTIENT(MAX($C$34-11,0), 2)*4)</f>
        <v>7.5</v>
      </c>
      <c r="S22" s="188">
        <f ca="1">IF(I22&lt;H22,OFFSET(IF(OR($C$34=11,$C$34=12),Очки!$B$17,Очки!$O$18),2+H22-I22,IF(G22=2,12,13-H22)),0)</f>
        <v>0.7</v>
      </c>
      <c r="T22" s="188"/>
      <c r="U22" s="263">
        <v>-5</v>
      </c>
      <c r="V22" s="192">
        <f ca="1">OFFSET(Очки!$A$3,L22,J22+QUOTIENT(MAX($C$34-11,0), 2)*4)</f>
        <v>7.5</v>
      </c>
      <c r="W22" s="188">
        <f ca="1">IF(L22&lt;K22,OFFSET(IF(OR($C$34=11,$C$34=12),Очки!$B$17,Очки!$O$18),2+K22-L22,IF(J22=2,12,13-K22)),0)</f>
        <v>2.1</v>
      </c>
      <c r="X22" s="188"/>
      <c r="Y22" s="189"/>
      <c r="Z22" s="136"/>
      <c r="AA22" s="137"/>
      <c r="AB22" s="183">
        <f t="shared" ca="1" si="0"/>
        <v>17.3</v>
      </c>
      <c r="AD22" s="127"/>
    </row>
    <row r="23" spans="1:30" ht="15.95" customHeight="1" x14ac:dyDescent="0.25">
      <c r="A23" s="281">
        <f ca="1">RANK(AB23,AB$6:OFFSET(AB$6,0,0,COUNTA(B$6:B$33)))</f>
        <v>18</v>
      </c>
      <c r="B23" s="284" t="s">
        <v>75</v>
      </c>
      <c r="C23" s="219">
        <v>20</v>
      </c>
      <c r="D23" s="225">
        <v>2</v>
      </c>
      <c r="E23" s="226">
        <v>10</v>
      </c>
      <c r="F23" s="227">
        <v>8</v>
      </c>
      <c r="G23" s="223">
        <v>2</v>
      </c>
      <c r="H23" s="228">
        <v>10</v>
      </c>
      <c r="I23" s="226">
        <v>9</v>
      </c>
      <c r="J23" s="225">
        <v>2</v>
      </c>
      <c r="K23" s="226">
        <v>10</v>
      </c>
      <c r="L23" s="229">
        <v>10</v>
      </c>
      <c r="M23" s="273"/>
      <c r="N23" s="192">
        <f ca="1">OFFSET(Очки!$A$3,F23,D23+QUOTIENT(MAX($C$34-11,0), 2)*4)</f>
        <v>5</v>
      </c>
      <c r="O23" s="188">
        <f ca="1">IF(F23&lt;E23,OFFSET(IF(OR($C$34=11,$C$34=12),Очки!$B$17,Очки!$O$18),2+E23-F23,IF(D23=2,12,13-E23)),0)</f>
        <v>1.4</v>
      </c>
      <c r="P23" s="188"/>
      <c r="Q23" s="263"/>
      <c r="R23" s="192">
        <f ca="1">OFFSET(Очки!$A$3,I23,G23+QUOTIENT(MAX($C$34-11,0), 2)*4)</f>
        <v>4.5</v>
      </c>
      <c r="S23" s="188">
        <f ca="1">IF(I23&lt;H23,OFFSET(IF(OR($C$34=11,$C$34=12),Очки!$B$17,Очки!$O$18),2+H23-I23,IF(G23=2,12,13-H23)),0)</f>
        <v>0.7</v>
      </c>
      <c r="T23" s="188"/>
      <c r="U23" s="263"/>
      <c r="V23" s="192">
        <f ca="1">OFFSET(Очки!$A$3,L23,J23+QUOTIENT(MAX($C$34-11,0), 2)*4)</f>
        <v>4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15.6</v>
      </c>
      <c r="AD23" s="127"/>
    </row>
    <row r="24" spans="1:30" ht="16.5" customHeight="1" x14ac:dyDescent="0.25">
      <c r="A24" s="281">
        <f ca="1">RANK(AB24,AB$6:OFFSET(AB$6,0,0,COUNTA(B$6:B$33)))</f>
        <v>19</v>
      </c>
      <c r="B24" s="283" t="s">
        <v>74</v>
      </c>
      <c r="C24" s="219"/>
      <c r="D24" s="225">
        <v>2</v>
      </c>
      <c r="E24" s="226">
        <v>1</v>
      </c>
      <c r="F24" s="227">
        <v>9</v>
      </c>
      <c r="G24" s="223">
        <v>2</v>
      </c>
      <c r="H24" s="228">
        <v>1</v>
      </c>
      <c r="I24" s="226">
        <v>7</v>
      </c>
      <c r="J24" s="222">
        <v>2</v>
      </c>
      <c r="K24" s="226">
        <v>2</v>
      </c>
      <c r="L24" s="229">
        <v>7</v>
      </c>
      <c r="M24" s="273"/>
      <c r="N24" s="192">
        <f ca="1">OFFSET(Очки!$A$3,F24,D24+QUOTIENT(MAX($C$34-11,0), 2)*4)</f>
        <v>4.5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5.5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5.5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15.5</v>
      </c>
      <c r="AD24" s="127"/>
    </row>
    <row r="25" spans="1:30" ht="15.95" customHeight="1" x14ac:dyDescent="0.25">
      <c r="A25" s="281">
        <f ca="1">RANK(AB25,AB$6:OFFSET(AB$6,0,0,COUNTA(B$6:B$33)))</f>
        <v>20</v>
      </c>
      <c r="B25" s="283" t="s">
        <v>59</v>
      </c>
      <c r="C25" s="219"/>
      <c r="D25" s="225">
        <v>2</v>
      </c>
      <c r="E25" s="226">
        <v>5</v>
      </c>
      <c r="F25" s="227">
        <v>6</v>
      </c>
      <c r="G25" s="223">
        <v>2</v>
      </c>
      <c r="H25" s="228">
        <v>4</v>
      </c>
      <c r="I25" s="226">
        <v>7</v>
      </c>
      <c r="J25" s="222">
        <v>2</v>
      </c>
      <c r="K25" s="226">
        <v>3</v>
      </c>
      <c r="L25" s="229">
        <v>2</v>
      </c>
      <c r="M25" s="273"/>
      <c r="N25" s="192">
        <f ca="1">OFFSET(Очки!$A$3,F25,D25+QUOTIENT(MAX($C$34-11,0), 2)*4)</f>
        <v>6</v>
      </c>
      <c r="O25" s="188">
        <f ca="1">IF(F25&lt;E25,OFFSET(IF(OR($C$34=11,$C$34=12),Очки!$B$17,Очки!$O$18),2+E25-F25,IF(D25=2,12,13-E25)),0)</f>
        <v>0</v>
      </c>
      <c r="P25" s="188"/>
      <c r="Q25" s="263">
        <f>-2-5</f>
        <v>-7</v>
      </c>
      <c r="R25" s="192">
        <f ca="1">OFFSET(Очки!$A$3,I25,G25+QUOTIENT(MAX($C$34-11,0), 2)*4)</f>
        <v>5.5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>
        <f ca="1">OFFSET(Очки!$A$3,L25,J25+QUOTIENT(MAX($C$34-11,0), 2)*4)</f>
        <v>9.5</v>
      </c>
      <c r="W25" s="188">
        <f ca="1">IF(L25&lt;K25,OFFSET(IF(OR($C$34=11,$C$34=12),Очки!$B$17,Очки!$O$18),2+K25-L25,IF(J25=2,12,13-K25)),0)</f>
        <v>0.7</v>
      </c>
      <c r="X25" s="188"/>
      <c r="Y25" s="189"/>
      <c r="Z25" s="136"/>
      <c r="AA25" s="137"/>
      <c r="AB25" s="183">
        <f t="shared" ca="1" si="0"/>
        <v>14.7</v>
      </c>
      <c r="AD25" s="127"/>
    </row>
    <row r="26" spans="1:30" ht="15.95" hidden="1" customHeight="1" thickBot="1" x14ac:dyDescent="0.3">
      <c r="A26" s="332" t="e">
        <f ca="1">RANK(AB26,AB$6:OFFSET(AB$6,0,0,COUNTA(B$6:B$33)))</f>
        <v>#N/A</v>
      </c>
      <c r="B26" s="333"/>
      <c r="C26" s="334"/>
      <c r="D26" s="335"/>
      <c r="E26" s="336"/>
      <c r="F26" s="337"/>
      <c r="G26" s="338"/>
      <c r="H26" s="339"/>
      <c r="I26" s="336"/>
      <c r="J26" s="340"/>
      <c r="K26" s="336"/>
      <c r="L26" s="341"/>
      <c r="M26" s="342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3"/>
      <c r="AA26" s="344"/>
      <c r="AB26" s="185">
        <f t="shared" ca="1" si="0"/>
        <v>0</v>
      </c>
      <c r="AD26" s="127"/>
    </row>
    <row r="27" spans="1:30" ht="15.95" hidden="1" customHeight="1" x14ac:dyDescent="0.25">
      <c r="A27" s="331" t="e">
        <f ca="1">RANK(AB27,AB$6:OFFSET(AB$6,0,0,COUNTA(B$6:B$33)))</f>
        <v>#N/A</v>
      </c>
      <c r="B27" s="289"/>
      <c r="C27" s="290"/>
      <c r="D27" s="222"/>
      <c r="E27" s="318"/>
      <c r="F27" s="319"/>
      <c r="G27" s="320"/>
      <c r="H27" s="321"/>
      <c r="I27" s="318"/>
      <c r="J27" s="222"/>
      <c r="K27" s="318"/>
      <c r="L27" s="322"/>
      <c r="M27" s="323"/>
      <c r="N27" s="324" t="str">
        <f ca="1">OFFSET(Очки!$A$3,F27,D27+QUOTIENT(MAX($C$34-11,0), 2)*4)</f>
        <v>Место</v>
      </c>
      <c r="O27" s="325">
        <f ca="1">IF(F27&lt;E27,OFFSET(IF(OR($C$34=11,$C$34=12),Очки!$B$17,Очки!$O$18),2+E27-F27,IF(D27=2,12,13-E27)),0)</f>
        <v>0</v>
      </c>
      <c r="P27" s="325"/>
      <c r="Q27" s="326"/>
      <c r="R27" s="324" t="str">
        <f ca="1">OFFSET(Очки!$A$3,I27,G27+QUOTIENT(MAX($C$34-11,0), 2)*4)</f>
        <v>Место</v>
      </c>
      <c r="S27" s="325">
        <f ca="1">IF(I27&lt;H27,OFFSET(IF(OR($C$34=11,$C$34=12),Очки!$B$17,Очки!$O$18),2+H27-I27,IF(G27=2,12,13-H27)),0)</f>
        <v>0</v>
      </c>
      <c r="T27" s="325"/>
      <c r="U27" s="326"/>
      <c r="V27" s="324" t="str">
        <f ca="1">OFFSET(Очки!$A$3,L27,J27+QUOTIENT(MAX($C$34-11,0), 2)*4)</f>
        <v>Место</v>
      </c>
      <c r="W27" s="325">
        <f ca="1">IF(L27&lt;K27,OFFSET(IF(OR($C$34=11,$C$34=12),Очки!$B$17,Очки!$O$18),2+K27-L27,IF(J27=2,12,13-K27)),0)</f>
        <v>0</v>
      </c>
      <c r="X27" s="325"/>
      <c r="Y27" s="327"/>
      <c r="Z27" s="328"/>
      <c r="AA27" s="329"/>
      <c r="AB27" s="330">
        <f t="shared" ca="1" si="0"/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9"/>
      <c r="C28" s="282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1"/>
      <c r="C30" s="220"/>
      <c r="D30" s="230"/>
      <c r="E30" s="231"/>
      <c r="F30" s="232"/>
      <c r="G30" s="292"/>
      <c r="H30" s="233"/>
      <c r="I30" s="231"/>
      <c r="J30" s="293"/>
      <c r="K30" s="231"/>
      <c r="L30" s="234"/>
      <c r="M30" s="294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5"/>
      <c r="Q30" s="296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5"/>
      <c r="U30" s="296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5"/>
      <c r="Y30" s="297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8"/>
      <c r="C31" s="220"/>
      <c r="D31" s="230"/>
      <c r="E31" s="231"/>
      <c r="F31" s="232"/>
      <c r="G31" s="292"/>
      <c r="H31" s="233"/>
      <c r="I31" s="231"/>
      <c r="J31" s="293"/>
      <c r="K31" s="231"/>
      <c r="L31" s="234"/>
      <c r="M31" s="294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5"/>
      <c r="Q31" s="296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5"/>
      <c r="U31" s="296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5"/>
      <c r="Y31" s="297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1"/>
      <c r="C32" s="220"/>
      <c r="D32" s="230"/>
      <c r="E32" s="231"/>
      <c r="F32" s="232"/>
      <c r="G32" s="292"/>
      <c r="H32" s="233"/>
      <c r="I32" s="231"/>
      <c r="J32" s="293"/>
      <c r="K32" s="231"/>
      <c r="L32" s="234"/>
      <c r="M32" s="294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5"/>
      <c r="Q32" s="296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5"/>
      <c r="U32" s="296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5"/>
      <c r="Y32" s="297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25">
    <sortCondition ref="A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14" priority="3">
      <formula>AND(E6&gt;F6,O6=0)</formula>
    </cfRule>
  </conditionalFormatting>
  <conditionalFormatting sqref="S6:S33">
    <cfRule type="expression" dxfId="13" priority="2">
      <formula>AND(H6&gt;I6,S6=0)</formula>
    </cfRule>
  </conditionalFormatting>
  <conditionalFormatting sqref="W6:W33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8" sqref="B8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9" t="s">
        <v>89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</row>
    <row r="2" spans="1:31" ht="13.5" customHeight="1" thickBo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127"/>
      <c r="AD2" s="127"/>
      <c r="AE2" s="127"/>
    </row>
    <row r="3" spans="1:31" s="131" customFormat="1" ht="16.5" thickBot="1" x14ac:dyDescent="0.3">
      <c r="A3" s="391" t="s">
        <v>21</v>
      </c>
      <c r="B3" s="394" t="s">
        <v>22</v>
      </c>
      <c r="C3" s="128"/>
      <c r="D3" s="397">
        <v>1</v>
      </c>
      <c r="E3" s="398"/>
      <c r="F3" s="399"/>
      <c r="G3" s="397">
        <v>2</v>
      </c>
      <c r="H3" s="398"/>
      <c r="I3" s="399"/>
      <c r="J3" s="400">
        <v>3</v>
      </c>
      <c r="K3" s="401"/>
      <c r="L3" s="402"/>
      <c r="M3" s="403" t="s">
        <v>2</v>
      </c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5"/>
      <c r="AA3" s="129">
        <f>SUM(M3:Z3)</f>
        <v>0</v>
      </c>
      <c r="AB3" s="406" t="s">
        <v>23</v>
      </c>
      <c r="AC3" s="130"/>
      <c r="AD3" s="130"/>
      <c r="AE3" s="130"/>
    </row>
    <row r="4" spans="1:31" s="131" customFormat="1" ht="16.5" customHeight="1" thickBot="1" x14ac:dyDescent="0.3">
      <c r="A4" s="392"/>
      <c r="B4" s="395"/>
      <c r="C4" s="408" t="s">
        <v>24</v>
      </c>
      <c r="D4" s="410" t="s">
        <v>29</v>
      </c>
      <c r="E4" s="414" t="s">
        <v>31</v>
      </c>
      <c r="F4" s="416" t="s">
        <v>32</v>
      </c>
      <c r="G4" s="410" t="s">
        <v>29</v>
      </c>
      <c r="H4" s="414" t="s">
        <v>31</v>
      </c>
      <c r="I4" s="416" t="s">
        <v>32</v>
      </c>
      <c r="J4" s="410" t="s">
        <v>29</v>
      </c>
      <c r="K4" s="414" t="s">
        <v>31</v>
      </c>
      <c r="L4" s="416" t="s">
        <v>32</v>
      </c>
      <c r="M4" s="418" t="s">
        <v>30</v>
      </c>
      <c r="N4" s="412">
        <v>1</v>
      </c>
      <c r="O4" s="413"/>
      <c r="P4" s="413"/>
      <c r="Q4" s="413"/>
      <c r="R4" s="412">
        <v>2</v>
      </c>
      <c r="S4" s="413"/>
      <c r="T4" s="413"/>
      <c r="U4" s="413"/>
      <c r="V4" s="412">
        <v>3</v>
      </c>
      <c r="W4" s="413"/>
      <c r="X4" s="413"/>
      <c r="Y4" s="413"/>
      <c r="Z4" s="144"/>
      <c r="AA4" s="129"/>
      <c r="AB4" s="407"/>
      <c r="AC4" s="130"/>
      <c r="AD4" s="130"/>
      <c r="AE4" s="130"/>
    </row>
    <row r="5" spans="1:31" s="133" customFormat="1" ht="33" customHeight="1" thickBot="1" x14ac:dyDescent="0.3">
      <c r="A5" s="393"/>
      <c r="B5" s="396"/>
      <c r="C5" s="409"/>
      <c r="D5" s="411"/>
      <c r="E5" s="415"/>
      <c r="F5" s="417"/>
      <c r="G5" s="411"/>
      <c r="H5" s="415"/>
      <c r="I5" s="417"/>
      <c r="J5" s="411"/>
      <c r="K5" s="415"/>
      <c r="L5" s="417"/>
      <c r="M5" s="419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7"/>
      <c r="AC5" s="132"/>
      <c r="AD5" s="132"/>
      <c r="AE5" s="132"/>
    </row>
    <row r="6" spans="1:31" ht="15.75" x14ac:dyDescent="0.25">
      <c r="A6" s="280">
        <f ca="1">RANK(AB6,AB$6:OFFSET(AB$6,0,0,COUNTA(B$6:B$33)))</f>
        <v>1</v>
      </c>
      <c r="B6" s="317" t="s">
        <v>51</v>
      </c>
      <c r="C6" s="287">
        <v>2.5</v>
      </c>
      <c r="D6" s="257">
        <v>1</v>
      </c>
      <c r="E6" s="258">
        <v>4</v>
      </c>
      <c r="F6" s="259">
        <v>2</v>
      </c>
      <c r="G6" s="260">
        <v>1</v>
      </c>
      <c r="H6" s="224">
        <v>6</v>
      </c>
      <c r="I6" s="258">
        <v>6</v>
      </c>
      <c r="J6" s="257">
        <v>1</v>
      </c>
      <c r="K6" s="258">
        <v>5</v>
      </c>
      <c r="L6" s="261">
        <v>1</v>
      </c>
      <c r="M6" s="272">
        <v>1</v>
      </c>
      <c r="N6" s="218">
        <f ca="1">OFFSET(Очки!$A$3,F6,D6+QUOTIENT(MAX($C$34-11,0), 2)*4)</f>
        <v>15</v>
      </c>
      <c r="O6" s="186">
        <f ca="1">IF(F6&lt;E6,OFFSET(IF(OR($C$34=11,$C$34=12),Очки!$B$17,Очки!$O$18),2+E6-F6,IF(D6=2,12,13-E6)),0)</f>
        <v>1.5</v>
      </c>
      <c r="P6" s="186">
        <v>2</v>
      </c>
      <c r="Q6" s="262"/>
      <c r="R6" s="218">
        <f ca="1">OFFSET(Очки!$A$3,I6,G6+QUOTIENT(MAX($C$34-11,0), 2)*4)</f>
        <v>11.5</v>
      </c>
      <c r="S6" s="186">
        <f ca="1">IF(I6&lt;H6,OFFSET(IF(OR($C$34=11,$C$34=12),Очки!$B$17,Очки!$O$18),2+H6-I6,IF(G6=2,12,13-H6)),0)</f>
        <v>0</v>
      </c>
      <c r="T6" s="186">
        <v>1.5</v>
      </c>
      <c r="U6" s="262"/>
      <c r="V6" s="218">
        <f ca="1">OFFSET(Очки!$A$3,L6,J6+QUOTIENT(MAX($C$34-11,0), 2)*4)</f>
        <v>16</v>
      </c>
      <c r="W6" s="186">
        <f ca="1">IF(L6&lt;K6,OFFSET(IF(OR($C$34=11,$C$34=12),Очки!$B$17,Очки!$O$18),2+K6-L6,IF(J6=2,12,13-K6)),0)</f>
        <v>3.1000000000000005</v>
      </c>
      <c r="X6" s="186">
        <v>2</v>
      </c>
      <c r="Y6" s="187"/>
      <c r="Z6" s="134"/>
      <c r="AA6" s="135"/>
      <c r="AB6" s="182">
        <f t="shared" ref="AB6:AB19" ca="1" si="0">SUM(M6:Y6)</f>
        <v>53.6</v>
      </c>
      <c r="AC6" s="127"/>
      <c r="AD6" s="127"/>
      <c r="AE6" s="127"/>
    </row>
    <row r="7" spans="1:31" ht="15.75" x14ac:dyDescent="0.25">
      <c r="A7" s="281">
        <f ca="1">RANK(AB7,AB$6:OFFSET(AB$6,0,0,COUNTA(B$6:B$33)))</f>
        <v>2</v>
      </c>
      <c r="B7" s="284" t="s">
        <v>42</v>
      </c>
      <c r="C7" s="219"/>
      <c r="D7" s="225">
        <v>1</v>
      </c>
      <c r="E7" s="226">
        <v>7</v>
      </c>
      <c r="F7" s="227">
        <v>3</v>
      </c>
      <c r="G7" s="223">
        <v>1</v>
      </c>
      <c r="H7" s="228">
        <v>7</v>
      </c>
      <c r="I7" s="226">
        <v>5</v>
      </c>
      <c r="J7" s="225">
        <v>1</v>
      </c>
      <c r="K7" s="226">
        <v>7</v>
      </c>
      <c r="L7" s="229">
        <v>7</v>
      </c>
      <c r="M7" s="273">
        <v>2.5</v>
      </c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3.8</v>
      </c>
      <c r="P7" s="188">
        <v>2.5</v>
      </c>
      <c r="Q7" s="263"/>
      <c r="R7" s="192">
        <f ca="1">OFFSET(Очки!$A$3,I7,G7+QUOTIENT(MAX($C$34-11,0), 2)*4)</f>
        <v>12</v>
      </c>
      <c r="S7" s="188">
        <f ca="1">IF(I7&lt;H7,OFFSET(IF(OR($C$34=11,$C$34=12),Очки!$B$17,Очки!$O$18),2+H7-I7,IF(G7=2,12,13-H7)),0)</f>
        <v>2.1</v>
      </c>
      <c r="T7" s="188">
        <v>2.5</v>
      </c>
      <c r="U7" s="263"/>
      <c r="V7" s="192">
        <f ca="1">OFFSET(Очки!$A$3,L7,J7+QUOTIENT(MAX($C$34-11,0), 2)*4)</f>
        <v>11</v>
      </c>
      <c r="W7" s="188">
        <f ca="1">IF(L7&lt;K7,OFFSET(IF(OR($C$34=11,$C$34=12),Очки!$B$17,Очки!$O$18),2+K7-L7,IF(J7=2,12,13-K7)),0)</f>
        <v>0</v>
      </c>
      <c r="X7" s="188">
        <v>1.5</v>
      </c>
      <c r="Y7" s="189">
        <v>-1</v>
      </c>
      <c r="Z7" s="136"/>
      <c r="AA7" s="137"/>
      <c r="AB7" s="183">
        <f t="shared" ca="1" si="0"/>
        <v>50.9</v>
      </c>
      <c r="AC7" s="127"/>
      <c r="AD7" s="127"/>
      <c r="AE7" s="127"/>
    </row>
    <row r="8" spans="1:31" ht="15.75" x14ac:dyDescent="0.25">
      <c r="A8" s="281">
        <f ca="1">RANK(AB8,AB$6:OFFSET(AB$6,0,0,COUNTA(B$6:B$33)))</f>
        <v>3</v>
      </c>
      <c r="B8" s="286" t="s">
        <v>45</v>
      </c>
      <c r="C8" s="219"/>
      <c r="D8" s="225">
        <v>1</v>
      </c>
      <c r="E8" s="226">
        <v>3</v>
      </c>
      <c r="F8" s="227">
        <v>1</v>
      </c>
      <c r="G8" s="223">
        <v>1</v>
      </c>
      <c r="H8" s="228">
        <v>4</v>
      </c>
      <c r="I8" s="226">
        <v>2</v>
      </c>
      <c r="J8" s="225">
        <v>1</v>
      </c>
      <c r="K8" s="226">
        <v>6</v>
      </c>
      <c r="L8" s="229">
        <v>6</v>
      </c>
      <c r="M8" s="273">
        <v>0.5</v>
      </c>
      <c r="N8" s="192">
        <f ca="1">OFFSET(Очки!$A$3,F8,D8+QUOTIENT(MAX($C$34-11,0), 2)*4)</f>
        <v>16</v>
      </c>
      <c r="O8" s="188">
        <f ca="1">IF(F8&lt;E8,OFFSET(IF(OR($C$34=11,$C$34=12),Очки!$B$17,Очки!$O$18),2+E8-F8,IF(D8=2,12,13-E8)),0)</f>
        <v>1.4</v>
      </c>
      <c r="P8" s="188">
        <v>1</v>
      </c>
      <c r="Q8" s="263"/>
      <c r="R8" s="192">
        <f ca="1">OFFSET(Очки!$A$3,I8,G8+QUOTIENT(MAX($C$34-11,0), 2)*4)</f>
        <v>15</v>
      </c>
      <c r="S8" s="188">
        <f ca="1">IF(I8&lt;H8,OFFSET(IF(OR($C$34=11,$C$34=12),Очки!$B$17,Очки!$O$18),2+H8-I8,IF(G8=2,12,13-H8)),0)</f>
        <v>1.5</v>
      </c>
      <c r="T8" s="188">
        <v>2</v>
      </c>
      <c r="U8" s="263"/>
      <c r="V8" s="192">
        <f ca="1">OFFSET(Очки!$A$3,L8,J8+QUOTIENT(MAX($C$34-11,0), 2)*4)</f>
        <v>11.5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48.9</v>
      </c>
      <c r="AC8" s="127"/>
      <c r="AD8" s="127"/>
      <c r="AE8" s="127"/>
    </row>
    <row r="9" spans="1:31" ht="15.75" x14ac:dyDescent="0.25">
      <c r="A9" s="281">
        <f ca="1">RANK(AB9,AB$6:OFFSET(AB$6,0,0,COUNTA(B$6:B$33)))</f>
        <v>4</v>
      </c>
      <c r="B9" s="283" t="s">
        <v>52</v>
      </c>
      <c r="C9" s="219">
        <v>5</v>
      </c>
      <c r="D9" s="225">
        <v>1</v>
      </c>
      <c r="E9" s="226">
        <v>6</v>
      </c>
      <c r="F9" s="227">
        <v>7</v>
      </c>
      <c r="G9" s="223">
        <v>1</v>
      </c>
      <c r="H9" s="228">
        <v>5</v>
      </c>
      <c r="I9" s="226">
        <v>4</v>
      </c>
      <c r="J9" s="225">
        <v>1</v>
      </c>
      <c r="K9" s="226">
        <v>4</v>
      </c>
      <c r="L9" s="229">
        <v>4</v>
      </c>
      <c r="M9" s="273">
        <v>2</v>
      </c>
      <c r="N9" s="192">
        <f ca="1">OFFSET(Очки!$A$3,F9,D9+QUOTIENT(MAX($C$34-11,0), 2)*4)</f>
        <v>11</v>
      </c>
      <c r="O9" s="188">
        <f ca="1">IF(F9&lt;E9,OFFSET(IF(OR($C$34=11,$C$34=12),Очки!$B$17,Очки!$O$18),2+E9-F9,IF(D9=2,12,13-E9)),0)</f>
        <v>0</v>
      </c>
      <c r="P9" s="188">
        <v>1.5</v>
      </c>
      <c r="Q9" s="263"/>
      <c r="R9" s="192">
        <f ca="1">OFFSET(Очки!$A$3,I9,G9+QUOTIENT(MAX($C$34-11,0), 2)*4)</f>
        <v>13</v>
      </c>
      <c r="S9" s="188">
        <f ca="1">IF(I9&lt;H9,OFFSET(IF(OR($C$34=11,$C$34=12),Очки!$B$17,Очки!$O$18),2+H9-I9,IF(G9=2,12,13-H9)),0)</f>
        <v>0.9</v>
      </c>
      <c r="T9" s="188">
        <v>1</v>
      </c>
      <c r="U9" s="263"/>
      <c r="V9" s="192">
        <f ca="1">OFFSET(Очки!$A$3,L9,J9+QUOTIENT(MAX($C$34-11,0), 2)*4)</f>
        <v>13</v>
      </c>
      <c r="W9" s="188">
        <f ca="1">IF(L9&lt;K9,OFFSET(IF(OR($C$34=11,$C$34=12),Очки!$B$17,Очки!$O$18),2+K9-L9,IF(J9=2,12,13-K9)),0)</f>
        <v>0</v>
      </c>
      <c r="X9" s="188">
        <v>2.5</v>
      </c>
      <c r="Y9" s="189"/>
      <c r="Z9" s="136"/>
      <c r="AA9" s="137"/>
      <c r="AB9" s="183">
        <f t="shared" ca="1" si="0"/>
        <v>44.9</v>
      </c>
      <c r="AC9" s="127"/>
      <c r="AD9" s="127"/>
      <c r="AE9" s="127"/>
    </row>
    <row r="10" spans="1:31" ht="15.75" x14ac:dyDescent="0.25">
      <c r="A10" s="281">
        <f ca="1">RANK(AB10,AB$6:OFFSET(AB$6,0,0,COUNTA(B$6:B$33)))</f>
        <v>5</v>
      </c>
      <c r="B10" s="288" t="s">
        <v>77</v>
      </c>
      <c r="C10" s="219">
        <v>2.5</v>
      </c>
      <c r="D10" s="225">
        <v>2</v>
      </c>
      <c r="E10" s="226">
        <v>3</v>
      </c>
      <c r="F10" s="227">
        <v>2</v>
      </c>
      <c r="G10" s="223">
        <v>1</v>
      </c>
      <c r="H10" s="228">
        <v>2</v>
      </c>
      <c r="I10" s="226">
        <v>3</v>
      </c>
      <c r="J10" s="225">
        <v>1</v>
      </c>
      <c r="K10" s="226">
        <v>2</v>
      </c>
      <c r="L10" s="229">
        <v>3</v>
      </c>
      <c r="M10" s="273"/>
      <c r="N10" s="192">
        <f ca="1">OFFSET(Очки!$A$3,F10,D10+QUOTIENT(MAX($C$34-11,0), 2)*4)</f>
        <v>11</v>
      </c>
      <c r="O10" s="188">
        <f ca="1">IF(F10&lt;E10,OFFSET(IF(OR($C$34=11,$C$34=12),Очки!$B$17,Очки!$O$18),2+E10-F10,IF(D10=2,12,13-E10)),0)</f>
        <v>0.7</v>
      </c>
      <c r="P10" s="188"/>
      <c r="Q10" s="263"/>
      <c r="R10" s="192">
        <f ca="1">OFFSET(Очки!$A$3,I10,G10+QUOTIENT(MAX($C$34-11,0), 2)*4)</f>
        <v>14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>
        <f ca="1">OFFSET(Очки!$A$3,L10,J10+QUOTIENT(MAX($C$34-11,0), 2)*4)</f>
        <v>14</v>
      </c>
      <c r="W10" s="188">
        <f ca="1">IF(L10&lt;K10,OFFSET(IF(OR($C$34=11,$C$34=12),Очки!$B$17,Очки!$O$18),2+K10-L10,IF(J10=2,12,13-K10)),0)</f>
        <v>0</v>
      </c>
      <c r="X10" s="188">
        <v>1</v>
      </c>
      <c r="Y10" s="189"/>
      <c r="Z10" s="136"/>
      <c r="AA10" s="137"/>
      <c r="AB10" s="183">
        <f t="shared" ca="1" si="0"/>
        <v>40.700000000000003</v>
      </c>
      <c r="AC10" s="127"/>
      <c r="AD10" s="127"/>
      <c r="AE10" s="127"/>
    </row>
    <row r="11" spans="1:31" ht="16.5" thickBot="1" x14ac:dyDescent="0.3">
      <c r="A11" s="281">
        <f ca="1">RANK(AB11,AB$6:OFFSET(AB$6,0,0,COUNTA(B$6:B$33)))</f>
        <v>6</v>
      </c>
      <c r="B11" s="285" t="s">
        <v>79</v>
      </c>
      <c r="C11" s="219">
        <v>7.5</v>
      </c>
      <c r="D11" s="225">
        <v>1</v>
      </c>
      <c r="E11" s="226">
        <v>1</v>
      </c>
      <c r="F11" s="227">
        <v>5</v>
      </c>
      <c r="G11" s="223">
        <v>2</v>
      </c>
      <c r="H11" s="228">
        <v>4</v>
      </c>
      <c r="I11" s="226">
        <v>3</v>
      </c>
      <c r="J11" s="225">
        <v>1</v>
      </c>
      <c r="K11" s="226">
        <v>1</v>
      </c>
      <c r="L11" s="229">
        <v>2</v>
      </c>
      <c r="M11" s="273"/>
      <c r="N11" s="192">
        <f ca="1">OFFSET(Очки!$A$3,F11,D11+QUOTIENT(MAX($C$34-11,0), 2)*4)</f>
        <v>12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10</v>
      </c>
      <c r="S11" s="188">
        <f ca="1">IF(I11&lt;H11,OFFSET(IF(OR($C$34=11,$C$34=12),Очки!$B$17,Очки!$O$18),2+H11-I11,IF(G11=2,12,13-H11)),0)</f>
        <v>0.7</v>
      </c>
      <c r="T11" s="188"/>
      <c r="U11" s="263"/>
      <c r="V11" s="192">
        <f ca="1">OFFSET(Очки!$A$3,L11,J11+QUOTIENT(MAX($C$34-11,0), 2)*4)</f>
        <v>15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37.700000000000003</v>
      </c>
      <c r="AC11" s="127"/>
      <c r="AD11" s="127"/>
      <c r="AE11" s="127"/>
    </row>
    <row r="12" spans="1:31" ht="15.75" x14ac:dyDescent="0.25">
      <c r="A12" s="280">
        <f ca="1">RANK(AB12,AB$6:OFFSET(AB$6,0,0,COUNTA(B$6:B$33)))</f>
        <v>7</v>
      </c>
      <c r="B12" s="284" t="s">
        <v>80</v>
      </c>
      <c r="C12" s="282"/>
      <c r="D12" s="222">
        <v>2</v>
      </c>
      <c r="E12" s="318">
        <v>4</v>
      </c>
      <c r="F12" s="319">
        <v>6</v>
      </c>
      <c r="G12" s="320">
        <v>1</v>
      </c>
      <c r="H12" s="321">
        <v>1</v>
      </c>
      <c r="I12" s="318">
        <v>1</v>
      </c>
      <c r="J12" s="222">
        <v>1</v>
      </c>
      <c r="K12" s="318">
        <v>3</v>
      </c>
      <c r="L12" s="322">
        <v>5</v>
      </c>
      <c r="M12" s="323"/>
      <c r="N12" s="324">
        <f ca="1">OFFSET(Очки!$A$3,F12,D12+QUOTIENT(MAX($C$34-11,0), 2)*4)</f>
        <v>7.5</v>
      </c>
      <c r="O12" s="325">
        <f ca="1">IF(F12&lt;E12,OFFSET(IF(OR($C$34=11,$C$34=12),Очки!$B$17,Очки!$O$18),2+E12-F12,IF(D12=2,12,13-E12)),0)</f>
        <v>0</v>
      </c>
      <c r="P12" s="325"/>
      <c r="Q12" s="326"/>
      <c r="R12" s="324">
        <f ca="1">OFFSET(Очки!$A$3,I12,G12+QUOTIENT(MAX($C$34-11,0), 2)*4)</f>
        <v>16</v>
      </c>
      <c r="S12" s="325">
        <f ca="1">IF(I12&lt;H12,OFFSET(IF(OR($C$34=11,$C$34=12),Очки!$B$17,Очки!$O$18),2+H12-I12,IF(G12=2,12,13-H12)),0)</f>
        <v>0</v>
      </c>
      <c r="T12" s="325">
        <v>0.5</v>
      </c>
      <c r="U12" s="326"/>
      <c r="V12" s="324">
        <f ca="1">OFFSET(Очки!$A$3,L12,J12+QUOTIENT(MAX($C$34-11,0), 2)*4)</f>
        <v>12</v>
      </c>
      <c r="W12" s="325">
        <f ca="1">IF(L12&lt;K12,OFFSET(IF(OR($C$34=11,$C$34=12),Очки!$B$17,Очки!$O$18),2+K12-L12,IF(J12=2,12,13-K12)),0)</f>
        <v>0</v>
      </c>
      <c r="X12" s="325"/>
      <c r="Y12" s="327"/>
      <c r="Z12" s="328"/>
      <c r="AA12" s="329"/>
      <c r="AB12" s="330">
        <f t="shared" ca="1" si="0"/>
        <v>36</v>
      </c>
      <c r="AC12" s="127"/>
      <c r="AD12" s="127"/>
      <c r="AE12" s="127"/>
    </row>
    <row r="13" spans="1:31" ht="15.75" x14ac:dyDescent="0.25">
      <c r="A13" s="281">
        <f ca="1">RANK(AB13,AB$6:OFFSET(AB$6,0,0,COUNTA(B$6:B$33)))</f>
        <v>8</v>
      </c>
      <c r="B13" s="283" t="s">
        <v>64</v>
      </c>
      <c r="C13" s="219"/>
      <c r="D13" s="225">
        <v>1</v>
      </c>
      <c r="E13" s="226">
        <v>2</v>
      </c>
      <c r="F13" s="227">
        <v>4</v>
      </c>
      <c r="G13" s="223">
        <v>1</v>
      </c>
      <c r="H13" s="228">
        <v>3</v>
      </c>
      <c r="I13" s="226">
        <v>7</v>
      </c>
      <c r="J13" s="225">
        <v>2</v>
      </c>
      <c r="K13" s="226">
        <v>4</v>
      </c>
      <c r="L13" s="229">
        <v>3</v>
      </c>
      <c r="M13" s="273"/>
      <c r="N13" s="192">
        <f ca="1">OFFSET(Очки!$A$3,F13,D13+QUOTIENT(MAX($C$34-11,0), 2)*4)</f>
        <v>13</v>
      </c>
      <c r="O13" s="188">
        <f ca="1">IF(F13&lt;E13,OFFSET(IF(OR($C$34=11,$C$34=12),Очки!$B$17,Очки!$O$18),2+E13-F13,IF(D13=2,12,13-E13)),0)</f>
        <v>0</v>
      </c>
      <c r="P13" s="188">
        <v>0.5</v>
      </c>
      <c r="Q13" s="263"/>
      <c r="R13" s="192">
        <f ca="1">OFFSET(Очки!$A$3,I13,G13+QUOTIENT(MAX($C$34-11,0), 2)*4)</f>
        <v>11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10</v>
      </c>
      <c r="W13" s="188">
        <f ca="1">IF(L13&lt;K13,OFFSET(IF(OR($C$34=11,$C$34=12),Очки!$B$17,Очки!$O$18),2+K13-L13,IF(J13=2,12,13-K13)),0)</f>
        <v>0.7</v>
      </c>
      <c r="X13" s="188">
        <v>0.5</v>
      </c>
      <c r="Y13" s="189"/>
      <c r="Z13" s="136"/>
      <c r="AA13" s="137"/>
      <c r="AB13" s="183">
        <f t="shared" ca="1" si="0"/>
        <v>35.700000000000003</v>
      </c>
      <c r="AC13" s="127"/>
      <c r="AD13" s="127"/>
      <c r="AE13" s="127"/>
    </row>
    <row r="14" spans="1:31" ht="15.75" x14ac:dyDescent="0.25">
      <c r="A14" s="281">
        <f ca="1">RANK(AB14,AB$6:OFFSET(AB$6,0,0,COUNTA(B$6:B$33)))</f>
        <v>9</v>
      </c>
      <c r="B14" s="284" t="s">
        <v>81</v>
      </c>
      <c r="C14" s="219">
        <v>20</v>
      </c>
      <c r="D14" s="225">
        <v>1</v>
      </c>
      <c r="E14" s="226">
        <v>5</v>
      </c>
      <c r="F14" s="227">
        <v>6</v>
      </c>
      <c r="G14" s="223">
        <v>2</v>
      </c>
      <c r="H14" s="228">
        <v>6</v>
      </c>
      <c r="I14" s="226">
        <v>5</v>
      </c>
      <c r="J14" s="225">
        <v>2</v>
      </c>
      <c r="K14" s="226">
        <v>5</v>
      </c>
      <c r="L14" s="229">
        <v>2</v>
      </c>
      <c r="M14" s="273">
        <v>1.5</v>
      </c>
      <c r="N14" s="192">
        <f ca="1">OFFSET(Очки!$A$3,F14,D14+QUOTIENT(MAX($C$34-11,0), 2)*4)</f>
        <v>11.5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8</v>
      </c>
      <c r="S14" s="188">
        <f ca="1">IF(I14&lt;H14,OFFSET(IF(OR($C$34=11,$C$34=12),Очки!$B$17,Очки!$O$18),2+H14-I14,IF(G14=2,12,13-H14)),0)</f>
        <v>0.7</v>
      </c>
      <c r="T14" s="188"/>
      <c r="U14" s="263"/>
      <c r="V14" s="192">
        <f ca="1">OFFSET(Очки!$A$3,L14,J14+QUOTIENT(MAX($C$34-11,0), 2)*4)</f>
        <v>11</v>
      </c>
      <c r="W14" s="188">
        <f ca="1">IF(L14&lt;K14,OFFSET(IF(OR($C$34=11,$C$34=12),Очки!$B$17,Очки!$O$18),2+K14-L14,IF(J14=2,12,13-K14)),0)</f>
        <v>2.1</v>
      </c>
      <c r="X14" s="188"/>
      <c r="Y14" s="189"/>
      <c r="Z14" s="136"/>
      <c r="AA14" s="137"/>
      <c r="AB14" s="183">
        <f t="shared" ca="1" si="0"/>
        <v>34.800000000000004</v>
      </c>
      <c r="AC14" s="127"/>
      <c r="AD14" s="127"/>
      <c r="AE14" s="127"/>
    </row>
    <row r="15" spans="1:31" ht="15.75" x14ac:dyDescent="0.25">
      <c r="A15" s="281">
        <f ca="1">RANK(AB15,AB$6:OFFSET(AB$6,0,0,COUNTA(B$6:B$33)))</f>
        <v>10</v>
      </c>
      <c r="B15" s="283" t="s">
        <v>54</v>
      </c>
      <c r="C15" s="219"/>
      <c r="D15" s="225">
        <v>2</v>
      </c>
      <c r="E15" s="226">
        <v>5</v>
      </c>
      <c r="F15" s="227">
        <v>5</v>
      </c>
      <c r="G15" s="223">
        <v>2</v>
      </c>
      <c r="H15" s="228">
        <v>3</v>
      </c>
      <c r="I15" s="226">
        <v>2</v>
      </c>
      <c r="J15" s="225">
        <v>2</v>
      </c>
      <c r="K15" s="226">
        <v>3</v>
      </c>
      <c r="L15" s="229">
        <v>1</v>
      </c>
      <c r="M15" s="273"/>
      <c r="N15" s="192">
        <f ca="1">OFFSET(Очки!$A$3,F15,D15+QUOTIENT(MAX($C$34-11,0), 2)*4)</f>
        <v>8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11</v>
      </c>
      <c r="S15" s="188">
        <f ca="1">IF(I15&lt;H15,OFFSET(IF(OR($C$34=11,$C$34=12),Очки!$B$17,Очки!$O$18),2+H15-I15,IF(G15=2,12,13-H15)),0)</f>
        <v>0.7</v>
      </c>
      <c r="T15" s="188"/>
      <c r="U15" s="263"/>
      <c r="V15" s="192">
        <f ca="1">OFFSET(Очки!$A$3,L15,J15+QUOTIENT(MAX($C$34-11,0), 2)*4)</f>
        <v>12</v>
      </c>
      <c r="W15" s="188">
        <f ca="1">IF(L15&lt;K15,OFFSET(IF(OR($C$34=11,$C$34=12),Очки!$B$17,Очки!$O$18),2+K15-L15,IF(J15=2,12,13-K15)),0)</f>
        <v>1.4</v>
      </c>
      <c r="X15" s="188"/>
      <c r="Y15" s="189"/>
      <c r="Z15" s="136"/>
      <c r="AA15" s="137"/>
      <c r="AB15" s="183">
        <f t="shared" ca="1" si="0"/>
        <v>33.1</v>
      </c>
      <c r="AC15" s="127"/>
      <c r="AD15" s="127"/>
      <c r="AE15" s="127"/>
    </row>
    <row r="16" spans="1:31" ht="15" customHeight="1" x14ac:dyDescent="0.25">
      <c r="A16" s="281">
        <f ca="1">RANK(AB16,AB$6:OFFSET(AB$6,0,0,COUNTA(B$6:B$33)))</f>
        <v>11</v>
      </c>
      <c r="B16" s="284" t="s">
        <v>67</v>
      </c>
      <c r="C16" s="219"/>
      <c r="D16" s="225">
        <v>2</v>
      </c>
      <c r="E16" s="226">
        <v>6</v>
      </c>
      <c r="F16" s="227">
        <v>3</v>
      </c>
      <c r="G16" s="223">
        <v>2</v>
      </c>
      <c r="H16" s="228">
        <v>5</v>
      </c>
      <c r="I16" s="226">
        <v>5</v>
      </c>
      <c r="J16" s="222">
        <v>2</v>
      </c>
      <c r="K16" s="226">
        <v>6</v>
      </c>
      <c r="L16" s="229">
        <v>4</v>
      </c>
      <c r="M16" s="273"/>
      <c r="N16" s="192">
        <f ca="1">OFFSET(Очки!$A$3,F16,D16+QUOTIENT(MAX($C$34-11,0), 2)*4)</f>
        <v>10</v>
      </c>
      <c r="O16" s="188">
        <f ca="1">IF(F16&lt;E16,OFFSET(IF(OR($C$34=11,$C$34=12),Очки!$B$17,Очки!$O$18),2+E16-F16,IF(D16=2,12,13-E16)),0)</f>
        <v>2.1</v>
      </c>
      <c r="P16" s="188"/>
      <c r="Q16" s="263"/>
      <c r="R16" s="192">
        <f ca="1">OFFSET(Очки!$A$3,I16,G16+QUOTIENT(MAX($C$34-11,0), 2)*4)</f>
        <v>8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9</v>
      </c>
      <c r="W16" s="188">
        <f ca="1">IF(L16&lt;K16,OFFSET(IF(OR($C$34=11,$C$34=12),Очки!$B$17,Очки!$O$18),2+K16-L16,IF(J16=2,12,13-K16)),0)</f>
        <v>1.4</v>
      </c>
      <c r="X16" s="188"/>
      <c r="Y16" s="189"/>
      <c r="Z16" s="136"/>
      <c r="AA16" s="137"/>
      <c r="AB16" s="183">
        <f t="shared" ca="1" si="0"/>
        <v>30.5</v>
      </c>
      <c r="AD16" s="127"/>
    </row>
    <row r="17" spans="1:30" ht="15.75" x14ac:dyDescent="0.25">
      <c r="A17" s="281">
        <f ca="1">RANK(AB17,AB$6:OFFSET(AB$6,0,0,COUNTA(B$6:B$33)))</f>
        <v>12</v>
      </c>
      <c r="B17" s="283" t="s">
        <v>78</v>
      </c>
      <c r="C17" s="219"/>
      <c r="D17" s="225">
        <v>2</v>
      </c>
      <c r="E17" s="226">
        <v>1</v>
      </c>
      <c r="F17" s="227">
        <v>4</v>
      </c>
      <c r="G17" s="223">
        <v>2</v>
      </c>
      <c r="H17" s="228">
        <v>1</v>
      </c>
      <c r="I17" s="226">
        <v>1</v>
      </c>
      <c r="J17" s="222">
        <v>2</v>
      </c>
      <c r="K17" s="226">
        <v>1</v>
      </c>
      <c r="L17" s="229">
        <v>4</v>
      </c>
      <c r="M17" s="273"/>
      <c r="N17" s="192">
        <f ca="1">OFFSET(Очки!$A$3,F17,D17+QUOTIENT(MAX($C$34-11,0), 2)*4)</f>
        <v>9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12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>
        <f ca="1">OFFSET(Очки!$A$3,L17,J17+QUOTIENT(MAX($C$34-11,0), 2)*4)</f>
        <v>9</v>
      </c>
      <c r="W17" s="188">
        <f ca="1">IF(L17&lt;K17,OFFSET(IF(OR($C$34=11,$C$34=12),Очки!$B$17,Очки!$O$18),2+K17-L17,IF(J17=2,12,13-K17)),0)</f>
        <v>0</v>
      </c>
      <c r="X17" s="188"/>
      <c r="Y17" s="189">
        <v>-7</v>
      </c>
      <c r="Z17" s="136"/>
      <c r="AA17" s="137"/>
      <c r="AB17" s="183">
        <f t="shared" ca="1" si="0"/>
        <v>23</v>
      </c>
      <c r="AD17" s="127"/>
    </row>
    <row r="18" spans="1:30" ht="15.75" x14ac:dyDescent="0.25">
      <c r="A18" s="281">
        <f ca="1">RANK(AB18,AB$6:OFFSET(AB$6,0,0,COUNTA(B$6:B$33)))</f>
        <v>13</v>
      </c>
      <c r="B18" s="285" t="s">
        <v>76</v>
      </c>
      <c r="C18" s="219"/>
      <c r="D18" s="225">
        <v>2</v>
      </c>
      <c r="E18" s="226">
        <v>7</v>
      </c>
      <c r="F18" s="227">
        <v>7</v>
      </c>
      <c r="G18" s="223">
        <v>2</v>
      </c>
      <c r="H18" s="228">
        <v>7</v>
      </c>
      <c r="I18" s="226">
        <v>7</v>
      </c>
      <c r="J18" s="225">
        <v>2</v>
      </c>
      <c r="K18" s="226">
        <v>7</v>
      </c>
      <c r="L18" s="229">
        <v>7</v>
      </c>
      <c r="M18" s="273"/>
      <c r="N18" s="192">
        <f ca="1">OFFSET(Очки!$A$3,F18,D18+QUOTIENT(MAX($C$34-11,0), 2)*4)</f>
        <v>7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7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7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21</v>
      </c>
      <c r="AD18" s="127"/>
    </row>
    <row r="19" spans="1:30" ht="15.75" x14ac:dyDescent="0.25">
      <c r="A19" s="281">
        <f ca="1">RANK(AB19,AB$6:OFFSET(AB$6,0,0,COUNTA(B$6:B$33)))</f>
        <v>14</v>
      </c>
      <c r="B19" s="285" t="s">
        <v>58</v>
      </c>
      <c r="C19" s="219"/>
      <c r="D19" s="225">
        <v>2</v>
      </c>
      <c r="E19" s="226">
        <v>2</v>
      </c>
      <c r="F19" s="227">
        <v>1</v>
      </c>
      <c r="G19" s="223">
        <v>2</v>
      </c>
      <c r="H19" s="228">
        <v>2</v>
      </c>
      <c r="I19" s="226">
        <v>4</v>
      </c>
      <c r="J19" s="222">
        <v>2</v>
      </c>
      <c r="K19" s="226">
        <v>2</v>
      </c>
      <c r="L19" s="229">
        <v>5</v>
      </c>
      <c r="M19" s="273"/>
      <c r="N19" s="192">
        <f ca="1">OFFSET(Очки!$A$3,F19,D19+QUOTIENT(MAX($C$34-11,0), 2)*4)</f>
        <v>12</v>
      </c>
      <c r="O19" s="188">
        <f ca="1">IF(F19&lt;E19,OFFSET(IF(OR($C$34=11,$C$34=12),Очки!$B$17,Очки!$O$18),2+E19-F19,IF(D19=2,12,13-E19)),0)</f>
        <v>0.7</v>
      </c>
      <c r="P19" s="188"/>
      <c r="Q19" s="263"/>
      <c r="R19" s="192">
        <f ca="1">OFFSET(Очки!$A$3,I19,G19+QUOTIENT(MAX($C$34-11,0), 2)*4)</f>
        <v>9</v>
      </c>
      <c r="S19" s="188">
        <f ca="1">IF(I19&lt;H19,OFFSET(IF(OR($C$34=11,$C$34=12),Очки!$B$17,Очки!$O$18),2+H19-I19,IF(G19=2,12,13-H19)),0)</f>
        <v>0</v>
      </c>
      <c r="T19" s="188"/>
      <c r="U19" s="263">
        <f>-5-4</f>
        <v>-9</v>
      </c>
      <c r="V19" s="192">
        <f ca="1">OFFSET(Очки!$A$3,L19,J19+QUOTIENT(MAX($C$34-11,0), 2)*4)</f>
        <v>8</v>
      </c>
      <c r="W19" s="188">
        <f ca="1">IF(L19&lt;K19,OFFSET(IF(OR($C$34=11,$C$34=12),Очки!$B$17,Очки!$O$18),2+K19-L19,IF(J19=2,12,13-K19)),0)</f>
        <v>0</v>
      </c>
      <c r="X19" s="188"/>
      <c r="Y19" s="189">
        <f>-5-4</f>
        <v>-9</v>
      </c>
      <c r="Z19" s="136"/>
      <c r="AA19" s="137"/>
      <c r="AB19" s="183">
        <f t="shared" ca="1" si="0"/>
        <v>11.7</v>
      </c>
      <c r="AD19" s="127"/>
    </row>
    <row r="20" spans="1:30" ht="15.75" hidden="1" x14ac:dyDescent="0.25">
      <c r="A20" s="281" t="e">
        <f ca="1">RANK(AB20,AB$6:OFFSET(AB$6,0,0,COUNTA(B$6:B$33)))</f>
        <v>#N/A</v>
      </c>
      <c r="B20" s="284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ref="AB20:AB26" ca="1" si="1">SUM(M20:Y20)</f>
        <v>0</v>
      </c>
      <c r="AD20" s="127"/>
    </row>
    <row r="21" spans="1:30" ht="15.75" hidden="1" x14ac:dyDescent="0.25">
      <c r="A21" s="281" t="e">
        <f ca="1">RANK(AB21,AB$6:OFFSET(AB$6,0,0,COUNTA(B$6:B$33)))</f>
        <v>#N/A</v>
      </c>
      <c r="B21" s="284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1"/>
        <v>0</v>
      </c>
      <c r="AD21" s="127"/>
    </row>
    <row r="22" spans="1:30" ht="15.75" hidden="1" x14ac:dyDescent="0.25">
      <c r="A22" s="281" t="e">
        <f ca="1">RANK(AB22,AB$6:OFFSET(AB$6,0,0,COUNTA(B$6:B$33)))</f>
        <v>#N/A</v>
      </c>
      <c r="B22" s="284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1"/>
        <v>0</v>
      </c>
      <c r="AD22" s="127"/>
    </row>
    <row r="23" spans="1:30" ht="15.95" hidden="1" customHeight="1" x14ac:dyDescent="0.25">
      <c r="A23" s="281" t="e">
        <f ca="1">RANK(AB23,AB$6:OFFSET(AB$6,0,0,COUNTA(B$6:B$33)))</f>
        <v>#N/A</v>
      </c>
      <c r="B23" s="283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1" t="e">
        <f ca="1">RANK(AB24,AB$6:OFFSET(AB$6,0,0,COUNTA(B$6:B$33)))</f>
        <v>#N/A</v>
      </c>
      <c r="B24" s="284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1" t="e">
        <f ca="1">RANK(AB25,AB$6:OFFSET(AB$6,0,0,COUNTA(B$6:B$33)))</f>
        <v>#N/A</v>
      </c>
      <c r="B25" s="283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2" t="e">
        <f ca="1">RANK(AB26,AB$6:OFFSET(AB$6,0,0,COUNTA(B$6:B$33)))</f>
        <v>#N/A</v>
      </c>
      <c r="B26" s="364"/>
      <c r="C26" s="334"/>
      <c r="D26" s="335"/>
      <c r="E26" s="336"/>
      <c r="F26" s="337"/>
      <c r="G26" s="338"/>
      <c r="H26" s="339"/>
      <c r="I26" s="336"/>
      <c r="J26" s="340"/>
      <c r="K26" s="336"/>
      <c r="L26" s="341"/>
      <c r="M26" s="342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3"/>
      <c r="AA26" s="344"/>
      <c r="AB26" s="185">
        <f t="shared" ca="1" si="1"/>
        <v>0</v>
      </c>
      <c r="AD26" s="127"/>
    </row>
    <row r="27" spans="1:30" ht="15.95" hidden="1" customHeight="1" x14ac:dyDescent="0.25">
      <c r="A27" s="331" t="e">
        <f ca="1">RANK(AB27,AB$6:OFFSET(AB$6,0,0,COUNTA(B$6:B$33)))</f>
        <v>#N/A</v>
      </c>
      <c r="B27" s="365"/>
      <c r="C27" s="287"/>
      <c r="D27" s="222"/>
      <c r="E27" s="318"/>
      <c r="F27" s="319"/>
      <c r="G27" s="320"/>
      <c r="H27" s="321"/>
      <c r="I27" s="318"/>
      <c r="J27" s="222"/>
      <c r="K27" s="318"/>
      <c r="L27" s="322"/>
      <c r="M27" s="323"/>
      <c r="N27" s="324" t="str">
        <f ca="1">OFFSET(Очки!$A$3,F27,D27+QUOTIENT(MAX($C$34-11,0), 2)*4)</f>
        <v>Место</v>
      </c>
      <c r="O27" s="325">
        <f ca="1">IF(F27&lt;E27,OFFSET(IF(OR($C$34=11,$C$34=12),Очки!$B$17,Очки!$O$18),2+E27-F27,IF(D27=2,12,13-E27)),0)</f>
        <v>0</v>
      </c>
      <c r="P27" s="325"/>
      <c r="Q27" s="326"/>
      <c r="R27" s="324" t="str">
        <f ca="1">OFFSET(Очки!$A$3,I27,G27+QUOTIENT(MAX($C$34-11,0), 2)*4)</f>
        <v>Место</v>
      </c>
      <c r="S27" s="325">
        <f ca="1">IF(I27&lt;H27,OFFSET(IF(OR($C$34=11,$C$34=12),Очки!$B$17,Очки!$O$18),2+H27-I27,IF(G27=2,12,13-H27)),0)</f>
        <v>0</v>
      </c>
      <c r="T27" s="325"/>
      <c r="U27" s="326"/>
      <c r="V27" s="324" t="str">
        <f ca="1">OFFSET(Очки!$A$3,L27,J27+QUOTIENT(MAX($C$34-11,0), 2)*4)</f>
        <v>Место</v>
      </c>
      <c r="W27" s="325">
        <f ca="1">IF(L27&lt;K27,OFFSET(IF(OR($C$34=11,$C$34=12),Очки!$B$17,Очки!$O$18),2+K27-L27,IF(J27=2,12,13-K27)),0)</f>
        <v>0</v>
      </c>
      <c r="X27" s="325"/>
      <c r="Y27" s="327"/>
      <c r="Z27" s="328"/>
      <c r="AA27" s="329"/>
      <c r="AB27" s="330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9"/>
      <c r="C28" s="282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1"/>
      <c r="C30" s="220"/>
      <c r="D30" s="230"/>
      <c r="E30" s="231"/>
      <c r="F30" s="232"/>
      <c r="G30" s="292"/>
      <c r="H30" s="233"/>
      <c r="I30" s="231"/>
      <c r="J30" s="228"/>
      <c r="K30" s="231"/>
      <c r="L30" s="234"/>
      <c r="M30" s="294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5"/>
      <c r="Q30" s="296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5"/>
      <c r="U30" s="296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5"/>
      <c r="Y30" s="297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8"/>
      <c r="C31" s="220"/>
      <c r="D31" s="230"/>
      <c r="E31" s="231"/>
      <c r="F31" s="232"/>
      <c r="G31" s="292"/>
      <c r="H31" s="233"/>
      <c r="I31" s="231"/>
      <c r="J31" s="228"/>
      <c r="K31" s="231"/>
      <c r="L31" s="234"/>
      <c r="M31" s="294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5"/>
      <c r="Q31" s="296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5"/>
      <c r="U31" s="296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5"/>
      <c r="Y31" s="297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1"/>
      <c r="C32" s="220"/>
      <c r="D32" s="230"/>
      <c r="E32" s="231"/>
      <c r="F32" s="232"/>
      <c r="G32" s="292"/>
      <c r="H32" s="233"/>
      <c r="I32" s="231"/>
      <c r="J32" s="228"/>
      <c r="K32" s="231"/>
      <c r="L32" s="234"/>
      <c r="M32" s="294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5"/>
      <c r="Q32" s="296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5"/>
      <c r="U32" s="296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5"/>
      <c r="Y32" s="297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14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A6:AB19">
    <sortCondition descending="1" ref="AB6:AB19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1" priority="3">
      <formula>AND(E6&gt;F6,O6=0)</formula>
    </cfRule>
  </conditionalFormatting>
  <conditionalFormatting sqref="S6:S33">
    <cfRule type="expression" dxfId="10" priority="2">
      <formula>AND(H6&gt;I6,S6=0)</formula>
    </cfRule>
  </conditionalFormatting>
  <conditionalFormatting sqref="W6:W33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19" sqref="B19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9" t="s">
        <v>88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</row>
    <row r="2" spans="1:31" ht="13.5" customHeight="1" thickBo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127"/>
      <c r="AD2" s="127"/>
      <c r="AE2" s="127"/>
    </row>
    <row r="3" spans="1:31" s="131" customFormat="1" ht="16.5" thickBot="1" x14ac:dyDescent="0.3">
      <c r="A3" s="391" t="s">
        <v>21</v>
      </c>
      <c r="B3" s="394" t="s">
        <v>22</v>
      </c>
      <c r="C3" s="128"/>
      <c r="D3" s="397">
        <v>1</v>
      </c>
      <c r="E3" s="398"/>
      <c r="F3" s="399"/>
      <c r="G3" s="397">
        <v>2</v>
      </c>
      <c r="H3" s="398"/>
      <c r="I3" s="399"/>
      <c r="J3" s="400">
        <v>3</v>
      </c>
      <c r="K3" s="401"/>
      <c r="L3" s="402"/>
      <c r="M3" s="403" t="s">
        <v>2</v>
      </c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5"/>
      <c r="AA3" s="129">
        <f>SUM(M3:Z3)</f>
        <v>0</v>
      </c>
      <c r="AB3" s="406" t="s">
        <v>23</v>
      </c>
      <c r="AC3" s="130"/>
      <c r="AD3" s="130"/>
      <c r="AE3" s="130"/>
    </row>
    <row r="4" spans="1:31" s="131" customFormat="1" ht="16.5" customHeight="1" thickBot="1" x14ac:dyDescent="0.3">
      <c r="A4" s="392"/>
      <c r="B4" s="395"/>
      <c r="C4" s="408" t="s">
        <v>24</v>
      </c>
      <c r="D4" s="410" t="s">
        <v>29</v>
      </c>
      <c r="E4" s="414" t="s">
        <v>31</v>
      </c>
      <c r="F4" s="416" t="s">
        <v>32</v>
      </c>
      <c r="G4" s="410" t="s">
        <v>29</v>
      </c>
      <c r="H4" s="414" t="s">
        <v>31</v>
      </c>
      <c r="I4" s="416" t="s">
        <v>32</v>
      </c>
      <c r="J4" s="410" t="s">
        <v>29</v>
      </c>
      <c r="K4" s="414" t="s">
        <v>31</v>
      </c>
      <c r="L4" s="416" t="s">
        <v>32</v>
      </c>
      <c r="M4" s="418" t="s">
        <v>30</v>
      </c>
      <c r="N4" s="412">
        <v>1</v>
      </c>
      <c r="O4" s="413"/>
      <c r="P4" s="413"/>
      <c r="Q4" s="413"/>
      <c r="R4" s="412">
        <v>2</v>
      </c>
      <c r="S4" s="413"/>
      <c r="T4" s="413"/>
      <c r="U4" s="413"/>
      <c r="V4" s="412">
        <v>3</v>
      </c>
      <c r="W4" s="413"/>
      <c r="X4" s="413"/>
      <c r="Y4" s="413"/>
      <c r="Z4" s="144"/>
      <c r="AA4" s="129"/>
      <c r="AB4" s="407"/>
      <c r="AC4" s="130"/>
      <c r="AD4" s="130"/>
      <c r="AE4" s="130"/>
    </row>
    <row r="5" spans="1:31" s="133" customFormat="1" ht="33" customHeight="1" thickBot="1" x14ac:dyDescent="0.3">
      <c r="A5" s="393"/>
      <c r="B5" s="396"/>
      <c r="C5" s="409"/>
      <c r="D5" s="411"/>
      <c r="E5" s="415"/>
      <c r="F5" s="417"/>
      <c r="G5" s="411"/>
      <c r="H5" s="415"/>
      <c r="I5" s="417"/>
      <c r="J5" s="411"/>
      <c r="K5" s="415"/>
      <c r="L5" s="417"/>
      <c r="M5" s="419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7"/>
      <c r="AC5" s="132"/>
      <c r="AD5" s="132"/>
      <c r="AE5" s="132"/>
    </row>
    <row r="6" spans="1:31" ht="15.75" x14ac:dyDescent="0.25">
      <c r="A6" s="280">
        <f ca="1">RANK(AB6,AB$6:OFFSET(AB$6,0,0,COUNTA(B$6:B$33)))</f>
        <v>1</v>
      </c>
      <c r="B6" s="317" t="s">
        <v>51</v>
      </c>
      <c r="C6" s="287">
        <v>2.5</v>
      </c>
      <c r="D6" s="257">
        <v>1</v>
      </c>
      <c r="E6" s="258">
        <v>6</v>
      </c>
      <c r="F6" s="259">
        <v>1</v>
      </c>
      <c r="G6" s="260">
        <v>1</v>
      </c>
      <c r="H6" s="224">
        <v>7</v>
      </c>
      <c r="I6" s="258">
        <v>4</v>
      </c>
      <c r="J6" s="257">
        <v>1</v>
      </c>
      <c r="K6" s="258">
        <v>2</v>
      </c>
      <c r="L6" s="261">
        <v>2</v>
      </c>
      <c r="M6" s="272">
        <v>1.5</v>
      </c>
      <c r="N6" s="218">
        <f ca="1">OFFSET(Очки!$A$3,F6,D6+QUOTIENT(MAX($C$34-11,0), 2)*4)</f>
        <v>16</v>
      </c>
      <c r="O6" s="186">
        <f ca="1">IF(F6&lt;E6,OFFSET(IF(OR($C$34=11,$C$34=12),Очки!$B$17,Очки!$O$18),2+E6-F6,IF(D6=2,12,13-E6)),0)</f>
        <v>4.1000000000000005</v>
      </c>
      <c r="P6" s="186">
        <v>2</v>
      </c>
      <c r="Q6" s="262"/>
      <c r="R6" s="218">
        <f ca="1">OFFSET(Очки!$A$3,I6,G6+QUOTIENT(MAX($C$34-11,0), 2)*4)</f>
        <v>13</v>
      </c>
      <c r="S6" s="186">
        <f ca="1">IF(I6&lt;H6,OFFSET(IF(OR($C$34=11,$C$34=12),Очки!$B$17,Очки!$O$18),2+H6-I6,IF(G6=2,12,13-H6)),0)</f>
        <v>3</v>
      </c>
      <c r="T6" s="186"/>
      <c r="U6" s="262"/>
      <c r="V6" s="218">
        <f ca="1">OFFSET(Очки!$A$3,L6,J6+QUOTIENT(MAX($C$34-11,0), 2)*4)</f>
        <v>15</v>
      </c>
      <c r="W6" s="186">
        <f ca="1">IF(L6&lt;K6,OFFSET(IF(OR($C$34=11,$C$34=12),Очки!$B$17,Очки!$O$18),2+K6-L6,IF(J6=2,12,13-K6)),0)</f>
        <v>0</v>
      </c>
      <c r="X6" s="186">
        <v>0.5</v>
      </c>
      <c r="Y6" s="187"/>
      <c r="Z6" s="134"/>
      <c r="AA6" s="135"/>
      <c r="AB6" s="182">
        <f t="shared" ref="AB6:AB21" ca="1" si="0">SUM(M6:Y6)</f>
        <v>55.1</v>
      </c>
      <c r="AC6" s="127"/>
      <c r="AD6" s="127"/>
      <c r="AE6" s="127"/>
    </row>
    <row r="7" spans="1:31" ht="15.75" x14ac:dyDescent="0.25">
      <c r="A7" s="281">
        <f ca="1">RANK(AB7,AB$6:OFFSET(AB$6,0,0,COUNTA(B$6:B$33)))</f>
        <v>2</v>
      </c>
      <c r="B7" s="285" t="s">
        <v>52</v>
      </c>
      <c r="C7" s="219"/>
      <c r="D7" s="225">
        <v>1</v>
      </c>
      <c r="E7" s="226">
        <v>8</v>
      </c>
      <c r="F7" s="227">
        <v>6</v>
      </c>
      <c r="G7" s="223">
        <v>1</v>
      </c>
      <c r="H7" s="228">
        <v>5</v>
      </c>
      <c r="I7" s="226">
        <v>2</v>
      </c>
      <c r="J7" s="225">
        <v>1</v>
      </c>
      <c r="K7" s="226">
        <v>7</v>
      </c>
      <c r="L7" s="229">
        <v>6</v>
      </c>
      <c r="M7" s="273">
        <v>2.5</v>
      </c>
      <c r="N7" s="192">
        <f ca="1">OFFSET(Очки!$A$3,F7,D7+QUOTIENT(MAX($C$34-11,0), 2)*4)</f>
        <v>11.5</v>
      </c>
      <c r="O7" s="188">
        <f ca="1">IF(F7&lt;E7,OFFSET(IF(OR($C$34=11,$C$34=12),Очки!$B$17,Очки!$O$18),2+E7-F7,IF(D7=2,12,13-E7)),0)</f>
        <v>2.2999999999999998</v>
      </c>
      <c r="P7" s="188">
        <v>1</v>
      </c>
      <c r="Q7" s="263"/>
      <c r="R7" s="192">
        <f ca="1">OFFSET(Очки!$A$3,I7,G7+QUOTIENT(MAX($C$34-11,0), 2)*4)</f>
        <v>15</v>
      </c>
      <c r="S7" s="188">
        <f ca="1">IF(I7&lt;H7,OFFSET(IF(OR($C$34=11,$C$34=12),Очки!$B$17,Очки!$O$18),2+H7-I7,IF(G7=2,12,13-H7)),0)</f>
        <v>2.4000000000000004</v>
      </c>
      <c r="T7" s="188">
        <v>2</v>
      </c>
      <c r="U7" s="263"/>
      <c r="V7" s="192">
        <f ca="1">OFFSET(Очки!$A$3,L7,J7+QUOTIENT(MAX($C$34-11,0), 2)*4)</f>
        <v>11.5</v>
      </c>
      <c r="W7" s="188">
        <f ca="1">IF(L7&lt;K7,OFFSET(IF(OR($C$34=11,$C$34=12),Очки!$B$17,Очки!$O$18),2+K7-L7,IF(J7=2,12,13-K7)),0)</f>
        <v>1.1000000000000001</v>
      </c>
      <c r="X7" s="188">
        <v>1</v>
      </c>
      <c r="Y7" s="189"/>
      <c r="Z7" s="136"/>
      <c r="AA7" s="137"/>
      <c r="AB7" s="183">
        <f t="shared" ca="1" si="0"/>
        <v>50.3</v>
      </c>
      <c r="AC7" s="127"/>
      <c r="AD7" s="127"/>
      <c r="AE7" s="127"/>
    </row>
    <row r="8" spans="1:31" ht="15.75" x14ac:dyDescent="0.25">
      <c r="A8" s="281">
        <f ca="1">RANK(AB8,AB$6:OFFSET(AB$6,0,0,COUNTA(B$6:B$33)))</f>
        <v>3</v>
      </c>
      <c r="B8" s="288" t="s">
        <v>77</v>
      </c>
      <c r="C8" s="219">
        <v>2.5</v>
      </c>
      <c r="D8" s="225">
        <v>1</v>
      </c>
      <c r="E8" s="226">
        <v>2</v>
      </c>
      <c r="F8" s="227">
        <v>5</v>
      </c>
      <c r="G8" s="223">
        <v>1</v>
      </c>
      <c r="H8" s="228">
        <v>1</v>
      </c>
      <c r="I8" s="226">
        <v>1</v>
      </c>
      <c r="J8" s="225">
        <v>1</v>
      </c>
      <c r="K8" s="226">
        <v>8</v>
      </c>
      <c r="L8" s="229">
        <v>4</v>
      </c>
      <c r="M8" s="273"/>
      <c r="N8" s="192">
        <f ca="1">OFFSET(Очки!$A$3,F8,D8+QUOTIENT(MAX($C$34-11,0), 2)*4)</f>
        <v>12</v>
      </c>
      <c r="O8" s="188">
        <f ca="1">IF(F8&lt;E8,OFFSET(IF(OR($C$34=11,$C$34=12),Очки!$B$17,Очки!$O$18),2+E8-F8,IF(D8=2,12,13-E8)),0)</f>
        <v>0</v>
      </c>
      <c r="P8" s="188"/>
      <c r="Q8" s="263"/>
      <c r="R8" s="192">
        <f ca="1">OFFSET(Очки!$A$3,I8,G8+QUOTIENT(MAX($C$34-11,0), 2)*4)</f>
        <v>16</v>
      </c>
      <c r="S8" s="188">
        <f ca="1">IF(I8&lt;H8,OFFSET(IF(OR($C$34=11,$C$34=12),Очки!$B$17,Очки!$O$18),2+H8-I8,IF(G8=2,12,13-H8)),0)</f>
        <v>0</v>
      </c>
      <c r="T8" s="188">
        <v>2.5</v>
      </c>
      <c r="U8" s="263"/>
      <c r="V8" s="192">
        <f ca="1">OFFSET(Очки!$A$3,L8,J8+QUOTIENT(MAX($C$34-11,0), 2)*4)</f>
        <v>13</v>
      </c>
      <c r="W8" s="188">
        <f ca="1">IF(L8&lt;K8,OFFSET(IF(OR($C$34=11,$C$34=12),Очки!$B$17,Очки!$O$18),2+K8-L8,IF(J8=2,12,13-K8)),0)</f>
        <v>4.2</v>
      </c>
      <c r="X8" s="188">
        <v>2.5</v>
      </c>
      <c r="Y8" s="189"/>
      <c r="Z8" s="136"/>
      <c r="AA8" s="137"/>
      <c r="AB8" s="183">
        <f t="shared" ca="1" si="0"/>
        <v>50.2</v>
      </c>
      <c r="AC8" s="127"/>
      <c r="AD8" s="127"/>
      <c r="AE8" s="127"/>
    </row>
    <row r="9" spans="1:31" ht="15.75" x14ac:dyDescent="0.25">
      <c r="A9" s="281">
        <f ca="1">RANK(AB9,AB$6:OFFSET(AB$6,0,0,COUNTA(B$6:B$33)))</f>
        <v>4</v>
      </c>
      <c r="B9" s="285" t="s">
        <v>57</v>
      </c>
      <c r="C9" s="219">
        <v>5</v>
      </c>
      <c r="D9" s="225">
        <v>1</v>
      </c>
      <c r="E9" s="226">
        <v>7</v>
      </c>
      <c r="F9" s="227">
        <v>4</v>
      </c>
      <c r="G9" s="223">
        <v>1</v>
      </c>
      <c r="H9" s="228">
        <v>6</v>
      </c>
      <c r="I9" s="226">
        <v>6</v>
      </c>
      <c r="J9" s="225">
        <v>2</v>
      </c>
      <c r="K9" s="226">
        <v>4</v>
      </c>
      <c r="L9" s="229">
        <v>3</v>
      </c>
      <c r="M9" s="273">
        <v>2</v>
      </c>
      <c r="N9" s="192">
        <f ca="1">OFFSET(Очки!$A$3,F9,D9+QUOTIENT(MAX($C$34-11,0), 2)*4)</f>
        <v>13</v>
      </c>
      <c r="O9" s="188">
        <f ca="1">IF(F9&lt;E9,OFFSET(IF(OR($C$34=11,$C$34=12),Очки!$B$17,Очки!$O$18),2+E9-F9,IF(D9=2,12,13-E9)),0)</f>
        <v>3</v>
      </c>
      <c r="P9" s="188">
        <v>1.5</v>
      </c>
      <c r="Q9" s="263"/>
      <c r="R9" s="192">
        <f ca="1">OFFSET(Очки!$A$3,I9,G9+QUOTIENT(MAX($C$34-11,0), 2)*4)</f>
        <v>11.5</v>
      </c>
      <c r="S9" s="188">
        <f ca="1">IF(I9&lt;H9,OFFSET(IF(OR($C$34=11,$C$34=12),Очки!$B$17,Очки!$O$18),2+H9-I9,IF(G9=2,12,13-H9)),0)</f>
        <v>0</v>
      </c>
      <c r="T9" s="188"/>
      <c r="U9" s="263"/>
      <c r="V9" s="192">
        <f ca="1">OFFSET(Очки!$A$3,L9,J9+QUOTIENT(MAX($C$34-11,0), 2)*4)</f>
        <v>9.5</v>
      </c>
      <c r="W9" s="188">
        <f ca="1">IF(L9&lt;K9,OFFSET(IF(OR($C$34=11,$C$34=12),Очки!$B$17,Очки!$O$18),2+K9-L9,IF(J9=2,12,13-K9)),0)</f>
        <v>0.7</v>
      </c>
      <c r="X9" s="188"/>
      <c r="Y9" s="189"/>
      <c r="Z9" s="136"/>
      <c r="AA9" s="137"/>
      <c r="AB9" s="183">
        <f t="shared" ca="1" si="0"/>
        <v>41.2</v>
      </c>
      <c r="AC9" s="127"/>
      <c r="AD9" s="127"/>
      <c r="AE9" s="127"/>
    </row>
    <row r="10" spans="1:31" ht="15.75" x14ac:dyDescent="0.25">
      <c r="A10" s="281">
        <f ca="1">RANK(AB10,AB$6:OFFSET(AB$6,0,0,COUNTA(B$6:B$33)))</f>
        <v>5</v>
      </c>
      <c r="B10" s="285" t="s">
        <v>53</v>
      </c>
      <c r="C10" s="219" t="s">
        <v>82</v>
      </c>
      <c r="D10" s="225">
        <v>1</v>
      </c>
      <c r="E10" s="226">
        <v>4</v>
      </c>
      <c r="F10" s="227">
        <v>8</v>
      </c>
      <c r="G10" s="223">
        <v>1</v>
      </c>
      <c r="H10" s="228">
        <v>8</v>
      </c>
      <c r="I10" s="226">
        <v>5</v>
      </c>
      <c r="J10" s="225">
        <v>1</v>
      </c>
      <c r="K10" s="226">
        <v>6</v>
      </c>
      <c r="L10" s="229">
        <v>8</v>
      </c>
      <c r="M10" s="273">
        <v>0.5</v>
      </c>
      <c r="N10" s="192">
        <f ca="1">OFFSET(Очки!$A$3,F10,D10+QUOTIENT(MAX($C$34-11,0), 2)*4)</f>
        <v>10.5</v>
      </c>
      <c r="O10" s="188">
        <f ca="1">IF(F10&lt;E10,OFFSET(IF(OR($C$34=11,$C$34=12),Очки!$B$17,Очки!$O$18),2+E10-F10,IF(D10=2,12,13-E10)),0)</f>
        <v>0</v>
      </c>
      <c r="P10" s="188">
        <v>2.5</v>
      </c>
      <c r="Q10" s="263"/>
      <c r="R10" s="192">
        <f ca="1">OFFSET(Очки!$A$3,I10,G10+QUOTIENT(MAX($C$34-11,0), 2)*4)</f>
        <v>12</v>
      </c>
      <c r="S10" s="188">
        <f ca="1">IF(I10&lt;H10,OFFSET(IF(OR($C$34=11,$C$34=12),Очки!$B$17,Очки!$O$18),2+H10-I10,IF(G10=2,12,13-H10)),0)</f>
        <v>3.3</v>
      </c>
      <c r="T10" s="188">
        <v>1.5</v>
      </c>
      <c r="U10" s="263"/>
      <c r="V10" s="192">
        <f ca="1">OFFSET(Очки!$A$3,L10,J10+QUOTIENT(MAX($C$34-11,0), 2)*4)</f>
        <v>10.5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40.799999999999997</v>
      </c>
      <c r="AC10" s="127"/>
      <c r="AD10" s="127"/>
      <c r="AE10" s="127"/>
    </row>
    <row r="11" spans="1:31" ht="16.5" thickBot="1" x14ac:dyDescent="0.3">
      <c r="A11" s="281">
        <f ca="1">RANK(AB11,AB$6:OFFSET(AB$6,0,0,COUNTA(B$6:B$33)))</f>
        <v>6</v>
      </c>
      <c r="B11" s="285" t="s">
        <v>83</v>
      </c>
      <c r="C11" s="219">
        <v>12.5</v>
      </c>
      <c r="D11" s="225">
        <v>1</v>
      </c>
      <c r="E11" s="226">
        <v>1</v>
      </c>
      <c r="F11" s="227">
        <v>2</v>
      </c>
      <c r="G11" s="223">
        <v>2</v>
      </c>
      <c r="H11" s="228">
        <v>4</v>
      </c>
      <c r="I11" s="226">
        <v>6</v>
      </c>
      <c r="J11" s="225">
        <v>1</v>
      </c>
      <c r="K11" s="226">
        <v>4</v>
      </c>
      <c r="L11" s="229">
        <v>2</v>
      </c>
      <c r="M11" s="273"/>
      <c r="N11" s="192">
        <f ca="1">OFFSET(Очки!$A$3,F11,D11+QUOTIENT(MAX($C$34-11,0), 2)*4)</f>
        <v>15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>
        <f ca="1">OFFSET(Очки!$A$3,I11,G11+QUOTIENT(MAX($C$34-11,0), 2)*4)</f>
        <v>7</v>
      </c>
      <c r="S11" s="188">
        <f ca="1">IF(I11&lt;H11,OFFSET(IF(OR($C$34=11,$C$34=12),Очки!$B$17,Очки!$O$18),2+H11-I11,IF(G11=2,12,13-H11)),0)</f>
        <v>0</v>
      </c>
      <c r="T11" s="188">
        <v>0.5</v>
      </c>
      <c r="U11" s="263"/>
      <c r="V11" s="192">
        <f ca="1">OFFSET(Очки!$A$3,L11,J11+QUOTIENT(MAX($C$34-11,0), 2)*4)</f>
        <v>15</v>
      </c>
      <c r="W11" s="188">
        <f ca="1">IF(L11&lt;K11,OFFSET(IF(OR($C$34=11,$C$34=12),Очки!$B$17,Очки!$O$18),2+K11-L11,IF(J11=2,12,13-K11)),0)</f>
        <v>1.5</v>
      </c>
      <c r="X11" s="188">
        <v>1.5</v>
      </c>
      <c r="Y11" s="189"/>
      <c r="Z11" s="136"/>
      <c r="AA11" s="137"/>
      <c r="AB11" s="183">
        <f t="shared" ca="1" si="0"/>
        <v>40.5</v>
      </c>
      <c r="AC11" s="127"/>
      <c r="AD11" s="127"/>
      <c r="AE11" s="127"/>
    </row>
    <row r="12" spans="1:31" ht="15.75" x14ac:dyDescent="0.25">
      <c r="A12" s="280">
        <f ca="1">RANK(AB12,AB$6:OFFSET(AB$6,0,0,COUNTA(B$6:B$33)))</f>
        <v>7</v>
      </c>
      <c r="B12" s="284" t="s">
        <v>44</v>
      </c>
      <c r="C12" s="282"/>
      <c r="D12" s="222">
        <v>1</v>
      </c>
      <c r="E12" s="318">
        <v>3</v>
      </c>
      <c r="F12" s="319">
        <v>3</v>
      </c>
      <c r="G12" s="320">
        <v>2</v>
      </c>
      <c r="H12" s="321">
        <v>7</v>
      </c>
      <c r="I12" s="318">
        <v>4</v>
      </c>
      <c r="J12" s="222">
        <v>1</v>
      </c>
      <c r="K12" s="318">
        <v>3</v>
      </c>
      <c r="L12" s="322">
        <v>1</v>
      </c>
      <c r="M12" s="323"/>
      <c r="N12" s="324">
        <f ca="1">OFFSET(Очки!$A$3,F12,D12+QUOTIENT(MAX($C$34-11,0), 2)*4)</f>
        <v>14</v>
      </c>
      <c r="O12" s="325">
        <f ca="1">IF(F12&lt;E12,OFFSET(IF(OR($C$34=11,$C$34=12),Очки!$B$17,Очки!$O$18),2+E12-F12,IF(D12=2,12,13-E12)),0)</f>
        <v>0</v>
      </c>
      <c r="P12" s="325"/>
      <c r="Q12" s="326"/>
      <c r="R12" s="324">
        <f ca="1">OFFSET(Очки!$A$3,I12,G12+QUOTIENT(MAX($C$34-11,0), 2)*4)</f>
        <v>8.5</v>
      </c>
      <c r="S12" s="325">
        <f ca="1">IF(I12&lt;H12,OFFSET(IF(OR($C$34=11,$C$34=12),Очки!$B$17,Очки!$O$18),2+H12-I12,IF(G12=2,12,13-H12)),0)</f>
        <v>2.1</v>
      </c>
      <c r="T12" s="325"/>
      <c r="U12" s="326"/>
      <c r="V12" s="324">
        <f ca="1">OFFSET(Очки!$A$3,L12,J12+QUOTIENT(MAX($C$34-11,0), 2)*4)</f>
        <v>16</v>
      </c>
      <c r="W12" s="325">
        <f ca="1">IF(L12&lt;K12,OFFSET(IF(OR($C$34=11,$C$34=12),Очки!$B$17,Очки!$O$18),2+K12-L12,IF(J12=2,12,13-K12)),0)</f>
        <v>1.4</v>
      </c>
      <c r="X12" s="325">
        <v>2</v>
      </c>
      <c r="Y12" s="327">
        <v>-7</v>
      </c>
      <c r="Z12" s="328"/>
      <c r="AA12" s="329"/>
      <c r="AB12" s="330">
        <f t="shared" ca="1" si="0"/>
        <v>37</v>
      </c>
      <c r="AC12" s="127"/>
      <c r="AD12" s="127"/>
      <c r="AE12" s="127"/>
    </row>
    <row r="13" spans="1:31" ht="15.75" x14ac:dyDescent="0.25">
      <c r="A13" s="281">
        <f ca="1">RANK(AB13,AB$6:OFFSET(AB$6,0,0,COUNTA(B$6:B$33)))</f>
        <v>8</v>
      </c>
      <c r="B13" s="284" t="s">
        <v>85</v>
      </c>
      <c r="C13" s="219"/>
      <c r="D13" s="225">
        <v>2</v>
      </c>
      <c r="E13" s="226">
        <v>1</v>
      </c>
      <c r="F13" s="227">
        <v>1</v>
      </c>
      <c r="G13" s="223">
        <v>2</v>
      </c>
      <c r="H13" s="228">
        <v>1</v>
      </c>
      <c r="I13" s="226">
        <v>1</v>
      </c>
      <c r="J13" s="225">
        <v>2</v>
      </c>
      <c r="K13" s="226">
        <v>2</v>
      </c>
      <c r="L13" s="229">
        <v>2</v>
      </c>
      <c r="M13" s="273"/>
      <c r="N13" s="192">
        <f ca="1">OFFSET(Очки!$A$3,F13,D13+QUOTIENT(MAX($C$34-11,0), 2)*4)</f>
        <v>11.5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>
        <f ca="1">OFFSET(Очки!$A$3,I13,G13+QUOTIENT(MAX($C$34-11,0), 2)*4)</f>
        <v>11.5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>
        <f ca="1">OFFSET(Очки!$A$3,L13,J13+QUOTIENT(MAX($C$34-11,0), 2)*4)</f>
        <v>10.5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33.5</v>
      </c>
      <c r="AC13" s="127"/>
      <c r="AD13" s="127"/>
      <c r="AE13" s="127"/>
    </row>
    <row r="14" spans="1:31" ht="15.75" x14ac:dyDescent="0.25">
      <c r="A14" s="281">
        <f ca="1">RANK(AB14,AB$6:OFFSET(AB$6,0,0,COUNTA(B$6:B$33)))</f>
        <v>9</v>
      </c>
      <c r="B14" s="288" t="s">
        <v>67</v>
      </c>
      <c r="C14" s="219" t="s">
        <v>82</v>
      </c>
      <c r="D14" s="225">
        <v>2</v>
      </c>
      <c r="E14" s="226">
        <v>5</v>
      </c>
      <c r="F14" s="227">
        <v>6</v>
      </c>
      <c r="G14" s="223">
        <v>1</v>
      </c>
      <c r="H14" s="228">
        <v>2</v>
      </c>
      <c r="I14" s="226">
        <v>3</v>
      </c>
      <c r="J14" s="225">
        <v>2</v>
      </c>
      <c r="K14" s="226">
        <v>1</v>
      </c>
      <c r="L14" s="229">
        <v>1</v>
      </c>
      <c r="M14" s="273"/>
      <c r="N14" s="192">
        <f ca="1">OFFSET(Очки!$A$3,F14,D14+QUOTIENT(MAX($C$34-11,0), 2)*4)</f>
        <v>7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>
        <f ca="1">OFFSET(Очки!$A$3,I14,G14+QUOTIENT(MAX($C$34-11,0), 2)*4)</f>
        <v>14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11.5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32.5</v>
      </c>
      <c r="AC14" s="127"/>
      <c r="AD14" s="127"/>
      <c r="AE14" s="127"/>
    </row>
    <row r="15" spans="1:31" ht="15.75" x14ac:dyDescent="0.25">
      <c r="A15" s="281">
        <f ca="1">RANK(AB15,AB$6:OFFSET(AB$6,0,0,COUNTA(B$6:B$33)))</f>
        <v>10</v>
      </c>
      <c r="B15" s="284" t="s">
        <v>70</v>
      </c>
      <c r="C15" s="219">
        <v>7.5</v>
      </c>
      <c r="D15" s="225">
        <v>1</v>
      </c>
      <c r="E15" s="226">
        <v>5</v>
      </c>
      <c r="F15" s="227">
        <v>7</v>
      </c>
      <c r="G15" s="223">
        <v>2</v>
      </c>
      <c r="H15" s="228">
        <v>3</v>
      </c>
      <c r="I15" s="226">
        <v>6</v>
      </c>
      <c r="J15" s="225">
        <v>1</v>
      </c>
      <c r="K15" s="226">
        <v>1</v>
      </c>
      <c r="L15" s="229">
        <v>7</v>
      </c>
      <c r="M15" s="273">
        <v>1</v>
      </c>
      <c r="N15" s="192">
        <f ca="1">OFFSET(Очки!$A$3,F15,D15+QUOTIENT(MAX($C$34-11,0), 2)*4)</f>
        <v>11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>
        <f ca="1">OFFSET(Очки!$A$3,I15,G15+QUOTIENT(MAX($C$34-11,0), 2)*4)</f>
        <v>7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>
        <f ca="1">OFFSET(Очки!$A$3,L15,J15+QUOTIENT(MAX($C$34-11,0), 2)*4)</f>
        <v>11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30</v>
      </c>
      <c r="AC15" s="127"/>
      <c r="AD15" s="127"/>
      <c r="AE15" s="127"/>
    </row>
    <row r="16" spans="1:31" ht="15" customHeight="1" x14ac:dyDescent="0.25">
      <c r="A16" s="281">
        <f ca="1">RANK(AB16,AB$6:OFFSET(AB$6,0,0,COUNTA(B$6:B$33)))</f>
        <v>11</v>
      </c>
      <c r="B16" s="285" t="s">
        <v>55</v>
      </c>
      <c r="C16" s="219">
        <v>7.5</v>
      </c>
      <c r="D16" s="225">
        <v>2</v>
      </c>
      <c r="E16" s="226">
        <v>7</v>
      </c>
      <c r="F16" s="227">
        <v>5</v>
      </c>
      <c r="G16" s="223">
        <v>1</v>
      </c>
      <c r="H16" s="228">
        <v>4</v>
      </c>
      <c r="I16" s="226">
        <v>7</v>
      </c>
      <c r="J16" s="222">
        <v>2</v>
      </c>
      <c r="K16" s="226">
        <v>8</v>
      </c>
      <c r="L16" s="229">
        <v>6</v>
      </c>
      <c r="M16" s="273"/>
      <c r="N16" s="192">
        <f ca="1">OFFSET(Очки!$A$3,F16,D16+QUOTIENT(MAX($C$34-11,0), 2)*4)</f>
        <v>7.5</v>
      </c>
      <c r="O16" s="188">
        <f ca="1">IF(F16&lt;E16,OFFSET(IF(OR($C$34=11,$C$34=12),Очки!$B$17,Очки!$O$18),2+E16-F16,IF(D16=2,12,13-E16)),0)</f>
        <v>1.4</v>
      </c>
      <c r="P16" s="188">
        <v>0.5</v>
      </c>
      <c r="Q16" s="263"/>
      <c r="R16" s="192">
        <f ca="1">OFFSET(Очки!$A$3,I16,G16+QUOTIENT(MAX($C$34-11,0), 2)*4)</f>
        <v>11</v>
      </c>
      <c r="S16" s="188">
        <f ca="1">IF(I16&lt;H16,OFFSET(IF(OR($C$34=11,$C$34=12),Очки!$B$17,Очки!$O$18),2+H16-I16,IF(G16=2,12,13-H16)),0)</f>
        <v>0</v>
      </c>
      <c r="T16" s="188" t="s">
        <v>84</v>
      </c>
      <c r="U16" s="263"/>
      <c r="V16" s="192">
        <f ca="1">OFFSET(Очки!$A$3,L16,J16+QUOTIENT(MAX($C$34-11,0), 2)*4)</f>
        <v>7</v>
      </c>
      <c r="W16" s="188">
        <f ca="1">IF(L16&lt;K16,OFFSET(IF(OR($C$34=11,$C$34=12),Очки!$B$17,Очки!$O$18),2+K16-L16,IF(J16=2,12,13-K16)),0)</f>
        <v>1.4</v>
      </c>
      <c r="X16" s="188"/>
      <c r="Y16" s="189"/>
      <c r="Z16" s="136"/>
      <c r="AA16" s="137"/>
      <c r="AB16" s="183">
        <f t="shared" ca="1" si="0"/>
        <v>28.799999999999997</v>
      </c>
      <c r="AD16" s="127"/>
    </row>
    <row r="17" spans="1:30" ht="15.75" x14ac:dyDescent="0.25">
      <c r="A17" s="281">
        <f ca="1">RANK(AB17,AB$6:OFFSET(AB$6,0,0,COUNTA(B$6:B$33)))</f>
        <v>12</v>
      </c>
      <c r="B17" s="284" t="s">
        <v>80</v>
      </c>
      <c r="C17" s="219" t="s">
        <v>82</v>
      </c>
      <c r="D17" s="225">
        <v>2</v>
      </c>
      <c r="E17" s="226">
        <v>3</v>
      </c>
      <c r="F17" s="227">
        <v>2</v>
      </c>
      <c r="G17" s="223">
        <v>2</v>
      </c>
      <c r="H17" s="228">
        <v>5</v>
      </c>
      <c r="I17" s="226">
        <v>3</v>
      </c>
      <c r="J17" s="222">
        <v>1</v>
      </c>
      <c r="K17" s="226">
        <v>5</v>
      </c>
      <c r="L17" s="229">
        <v>5</v>
      </c>
      <c r="M17" s="273"/>
      <c r="N17" s="192">
        <f ca="1">OFFSET(Очки!$A$3,F17,D17+QUOTIENT(MAX($C$34-11,0), 2)*4)</f>
        <v>10.5</v>
      </c>
      <c r="O17" s="188">
        <f ca="1">IF(F17&lt;E17,OFFSET(IF(OR($C$34=11,$C$34=12),Очки!$B$17,Очки!$O$18),2+E17-F17,IF(D17=2,12,13-E17)),0)</f>
        <v>0.7</v>
      </c>
      <c r="P17" s="188" t="s">
        <v>84</v>
      </c>
      <c r="Q17" s="263"/>
      <c r="R17" s="192">
        <f ca="1">OFFSET(Очки!$A$3,I17,G17+QUOTIENT(MAX($C$34-11,0), 2)*4)</f>
        <v>9.5</v>
      </c>
      <c r="S17" s="188">
        <f ca="1">IF(I17&lt;H17,OFFSET(IF(OR($C$34=11,$C$34=12),Очки!$B$17,Очки!$O$18),2+H17-I17,IF(G17=2,12,13-H17)),0)</f>
        <v>1.4</v>
      </c>
      <c r="T17" s="188">
        <v>1</v>
      </c>
      <c r="U17" s="263">
        <v>-7</v>
      </c>
      <c r="V17" s="192">
        <f ca="1">OFFSET(Очки!$A$3,L17,J17+QUOTIENT(MAX($C$34-11,0), 2)*4)</f>
        <v>12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28.099999999999998</v>
      </c>
      <c r="AD17" s="127"/>
    </row>
    <row r="18" spans="1:30" ht="15.75" x14ac:dyDescent="0.25">
      <c r="A18" s="281">
        <f ca="1">RANK(AB18,AB$6:OFFSET(AB$6,0,0,COUNTA(B$6:B$33)))</f>
        <v>13</v>
      </c>
      <c r="B18" s="285" t="s">
        <v>58</v>
      </c>
      <c r="C18" s="219" t="s">
        <v>82</v>
      </c>
      <c r="D18" s="225">
        <v>2</v>
      </c>
      <c r="E18" s="226">
        <v>4</v>
      </c>
      <c r="F18" s="227">
        <v>4</v>
      </c>
      <c r="G18" s="223">
        <v>2</v>
      </c>
      <c r="H18" s="228">
        <v>8</v>
      </c>
      <c r="I18" s="226">
        <v>5</v>
      </c>
      <c r="J18" s="225">
        <v>2</v>
      </c>
      <c r="K18" s="226">
        <v>6</v>
      </c>
      <c r="L18" s="229">
        <v>5</v>
      </c>
      <c r="M18" s="273"/>
      <c r="N18" s="192">
        <f ca="1">OFFSET(Очки!$A$3,F18,D18+QUOTIENT(MAX($C$34-11,0), 2)*4)</f>
        <v>8.5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7.5</v>
      </c>
      <c r="S18" s="188">
        <f ca="1">IF(I18&lt;H18,OFFSET(IF(OR($C$34=11,$C$34=12),Очки!$B$17,Очки!$O$18),2+H18-I18,IF(G18=2,12,13-H18)),0)</f>
        <v>2.1</v>
      </c>
      <c r="T18" s="188"/>
      <c r="U18" s="263"/>
      <c r="V18" s="192">
        <f ca="1">OFFSET(Очки!$A$3,L18,J18+QUOTIENT(MAX($C$34-11,0), 2)*4)</f>
        <v>7.5</v>
      </c>
      <c r="W18" s="188">
        <f ca="1">IF(L18&lt;K18,OFFSET(IF(OR($C$34=11,$C$34=12),Очки!$B$17,Очки!$O$18),2+K18-L18,IF(J18=2,12,13-K18)),0)</f>
        <v>0.7</v>
      </c>
      <c r="X18" s="188"/>
      <c r="Y18" s="189"/>
      <c r="Z18" s="136"/>
      <c r="AA18" s="137"/>
      <c r="AB18" s="183">
        <f t="shared" ca="1" si="0"/>
        <v>26.3</v>
      </c>
      <c r="AD18" s="127"/>
    </row>
    <row r="19" spans="1:30" ht="15.75" x14ac:dyDescent="0.25">
      <c r="A19" s="281">
        <f ca="1">RANK(AB19,AB$6:OFFSET(AB$6,0,0,COUNTA(B$6:B$33)))</f>
        <v>14</v>
      </c>
      <c r="B19" s="284" t="s">
        <v>81</v>
      </c>
      <c r="C19" s="219"/>
      <c r="D19" s="225">
        <v>2</v>
      </c>
      <c r="E19" s="226">
        <v>6</v>
      </c>
      <c r="F19" s="227">
        <v>7</v>
      </c>
      <c r="G19" s="223">
        <v>1</v>
      </c>
      <c r="H19" s="228">
        <v>3</v>
      </c>
      <c r="I19" s="226">
        <v>8</v>
      </c>
      <c r="J19" s="222">
        <v>2</v>
      </c>
      <c r="K19" s="226">
        <v>3</v>
      </c>
      <c r="L19" s="229">
        <v>4</v>
      </c>
      <c r="M19" s="273"/>
      <c r="N19" s="192">
        <f ca="1">OFFSET(Очки!$A$3,F19,D19+QUOTIENT(MAX($C$34-11,0), 2)*4)</f>
        <v>6.5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10.5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8.5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25.5</v>
      </c>
      <c r="AD19" s="127"/>
    </row>
    <row r="20" spans="1:30" ht="15.75" x14ac:dyDescent="0.25">
      <c r="A20" s="281">
        <f ca="1">RANK(AB20,AB$6:OFFSET(AB$6,0,0,COUNTA(B$6:B$33)))</f>
        <v>15</v>
      </c>
      <c r="B20" s="283" t="s">
        <v>59</v>
      </c>
      <c r="C20" s="219" t="s">
        <v>82</v>
      </c>
      <c r="D20" s="225">
        <v>2</v>
      </c>
      <c r="E20" s="226">
        <v>8</v>
      </c>
      <c r="F20" s="227">
        <v>8</v>
      </c>
      <c r="G20" s="223">
        <v>2</v>
      </c>
      <c r="H20" s="228">
        <v>2</v>
      </c>
      <c r="I20" s="226">
        <v>2</v>
      </c>
      <c r="J20" s="225">
        <v>2</v>
      </c>
      <c r="K20" s="226">
        <v>5</v>
      </c>
      <c r="L20" s="229">
        <v>8</v>
      </c>
      <c r="M20" s="273"/>
      <c r="N20" s="192">
        <f ca="1">OFFSET(Очки!$A$3,F20,D20+QUOTIENT(MAX($C$34-11,0), 2)*4)</f>
        <v>6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>
        <f ca="1">OFFSET(Очки!$A$3,I20,G20+QUOTIENT(MAX($C$34-11,0), 2)*4)</f>
        <v>10.5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22.5</v>
      </c>
      <c r="AD20" s="127"/>
    </row>
    <row r="21" spans="1:30" ht="15.75" x14ac:dyDescent="0.25">
      <c r="A21" s="281">
        <f ca="1">RANK(AB21,AB$6:OFFSET(AB$6,0,0,COUNTA(B$6:B$33)))</f>
        <v>16</v>
      </c>
      <c r="B21" s="285" t="s">
        <v>79</v>
      </c>
      <c r="C21" s="219"/>
      <c r="D21" s="225">
        <v>2</v>
      </c>
      <c r="E21" s="226">
        <v>2</v>
      </c>
      <c r="F21" s="227">
        <v>3</v>
      </c>
      <c r="G21" s="223">
        <v>2</v>
      </c>
      <c r="H21" s="228">
        <v>6</v>
      </c>
      <c r="I21" s="226">
        <v>8</v>
      </c>
      <c r="J21" s="222">
        <v>2</v>
      </c>
      <c r="K21" s="226">
        <v>7</v>
      </c>
      <c r="L21" s="229">
        <v>7</v>
      </c>
      <c r="M21" s="273"/>
      <c r="N21" s="192">
        <f ca="1">OFFSET(Очки!$A$3,F21,D21+QUOTIENT(MAX($C$34-11,0), 2)*4)</f>
        <v>9.5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6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>
        <f ca="1">OFFSET(Очки!$A$3,L21,J21+QUOTIENT(MAX($C$34-11,0), 2)*4)</f>
        <v>6.5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22</v>
      </c>
      <c r="AD21" s="127"/>
    </row>
    <row r="22" spans="1:30" ht="15.75" hidden="1" x14ac:dyDescent="0.25">
      <c r="A22" s="281" t="e">
        <f ca="1">RANK(AB22,AB$6:OFFSET(AB$6,0,0,COUNTA(B$6:B$33)))</f>
        <v>#N/A</v>
      </c>
      <c r="B22" s="284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ref="AB22:AB26" ca="1" si="1">SUM(M22:Y22)</f>
        <v>0</v>
      </c>
      <c r="AD22" s="127"/>
    </row>
    <row r="23" spans="1:30" ht="15.95" hidden="1" customHeight="1" x14ac:dyDescent="0.25">
      <c r="A23" s="281" t="e">
        <f ca="1">RANK(AB23,AB$6:OFFSET(AB$6,0,0,COUNTA(B$6:B$33)))</f>
        <v>#N/A</v>
      </c>
      <c r="B23" s="283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1"/>
        <v>0</v>
      </c>
      <c r="AD23" s="127"/>
    </row>
    <row r="24" spans="1:30" ht="16.5" hidden="1" customHeight="1" x14ac:dyDescent="0.25">
      <c r="A24" s="281" t="e">
        <f ca="1">RANK(AB24,AB$6:OFFSET(AB$6,0,0,COUNTA(B$6:B$33)))</f>
        <v>#N/A</v>
      </c>
      <c r="B24" s="284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5.95" hidden="1" customHeight="1" x14ac:dyDescent="0.25">
      <c r="A25" s="281" t="e">
        <f ca="1">RANK(AB25,AB$6:OFFSET(AB$6,0,0,COUNTA(B$6:B$33)))</f>
        <v>#N/A</v>
      </c>
      <c r="B25" s="283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1"/>
        <v>0</v>
      </c>
      <c r="AD25" s="127"/>
    </row>
    <row r="26" spans="1:30" ht="15.95" hidden="1" customHeight="1" thickBot="1" x14ac:dyDescent="0.3">
      <c r="A26" s="332" t="e">
        <f ca="1">RANK(AB26,AB$6:OFFSET(AB$6,0,0,COUNTA(B$6:B$33)))</f>
        <v>#N/A</v>
      </c>
      <c r="B26" s="333"/>
      <c r="C26" s="334"/>
      <c r="D26" s="335"/>
      <c r="E26" s="336"/>
      <c r="F26" s="337"/>
      <c r="G26" s="338"/>
      <c r="H26" s="339"/>
      <c r="I26" s="336"/>
      <c r="J26" s="340"/>
      <c r="K26" s="336"/>
      <c r="L26" s="341"/>
      <c r="M26" s="342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3"/>
      <c r="AA26" s="344"/>
      <c r="AB26" s="185">
        <f t="shared" ca="1" si="1"/>
        <v>0</v>
      </c>
      <c r="AD26" s="127"/>
    </row>
    <row r="27" spans="1:30" ht="15.95" hidden="1" customHeight="1" x14ac:dyDescent="0.25">
      <c r="A27" s="331" t="e">
        <f ca="1">RANK(AB27,AB$6:OFFSET(AB$6,0,0,COUNTA(B$6:B$33)))</f>
        <v>#N/A</v>
      </c>
      <c r="B27" s="289"/>
      <c r="C27" s="290"/>
      <c r="D27" s="222"/>
      <c r="E27" s="318"/>
      <c r="F27" s="319"/>
      <c r="G27" s="320"/>
      <c r="H27" s="321"/>
      <c r="I27" s="318"/>
      <c r="J27" s="222"/>
      <c r="K27" s="318"/>
      <c r="L27" s="322"/>
      <c r="M27" s="323"/>
      <c r="N27" s="324" t="str">
        <f ca="1">OFFSET(Очки!$A$3,F27,D27+QUOTIENT(MAX($C$34-11,0), 2)*4)</f>
        <v>Место</v>
      </c>
      <c r="O27" s="325">
        <f ca="1">IF(F27&lt;E27,OFFSET(IF(OR($C$34=11,$C$34=12),Очки!$B$17,Очки!$O$18),2+E27-F27,IF(D27=2,12,13-E27)),0)</f>
        <v>0</v>
      </c>
      <c r="P27" s="325"/>
      <c r="Q27" s="326"/>
      <c r="R27" s="324" t="str">
        <f ca="1">OFFSET(Очки!$A$3,I27,G27+QUOTIENT(MAX($C$34-11,0), 2)*4)</f>
        <v>Место</v>
      </c>
      <c r="S27" s="325">
        <f ca="1">IF(I27&lt;H27,OFFSET(IF(OR($C$34=11,$C$34=12),Очки!$B$17,Очки!$O$18),2+H27-I27,IF(G27=2,12,13-H27)),0)</f>
        <v>0</v>
      </c>
      <c r="T27" s="325"/>
      <c r="U27" s="326"/>
      <c r="V27" s="324" t="str">
        <f ca="1">OFFSET(Очки!$A$3,L27,J27+QUOTIENT(MAX($C$34-11,0), 2)*4)</f>
        <v>Место</v>
      </c>
      <c r="W27" s="325">
        <f ca="1">IF(L27&lt;K27,OFFSET(IF(OR($C$34=11,$C$34=12),Очки!$B$17,Очки!$O$18),2+K27-L27,IF(J27=2,12,13-K27)),0)</f>
        <v>0</v>
      </c>
      <c r="X27" s="325"/>
      <c r="Y27" s="327"/>
      <c r="Z27" s="328"/>
      <c r="AA27" s="329"/>
      <c r="AB27" s="330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9"/>
      <c r="C28" s="282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2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2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1"/>
      <c r="C30" s="220"/>
      <c r="D30" s="230"/>
      <c r="E30" s="231"/>
      <c r="F30" s="232"/>
      <c r="G30" s="292"/>
      <c r="H30" s="233"/>
      <c r="I30" s="231"/>
      <c r="J30" s="293"/>
      <c r="K30" s="231"/>
      <c r="L30" s="234"/>
      <c r="M30" s="294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5"/>
      <c r="Q30" s="296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5"/>
      <c r="U30" s="296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5"/>
      <c r="Y30" s="297"/>
      <c r="Z30" s="138"/>
      <c r="AA30" s="139"/>
      <c r="AB30" s="184">
        <f t="shared" ca="1" si="2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8"/>
      <c r="C31" s="220"/>
      <c r="D31" s="230"/>
      <c r="E31" s="231"/>
      <c r="F31" s="232"/>
      <c r="G31" s="292"/>
      <c r="H31" s="233"/>
      <c r="I31" s="231"/>
      <c r="J31" s="293"/>
      <c r="K31" s="231"/>
      <c r="L31" s="234"/>
      <c r="M31" s="294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5"/>
      <c r="Q31" s="296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5"/>
      <c r="U31" s="296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5"/>
      <c r="Y31" s="297"/>
      <c r="Z31" s="138"/>
      <c r="AA31" s="139"/>
      <c r="AB31" s="184">
        <f t="shared" ca="1" si="2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1"/>
      <c r="C32" s="220"/>
      <c r="D32" s="230"/>
      <c r="E32" s="231"/>
      <c r="F32" s="232"/>
      <c r="G32" s="292"/>
      <c r="H32" s="233"/>
      <c r="I32" s="231"/>
      <c r="J32" s="293"/>
      <c r="K32" s="231"/>
      <c r="L32" s="234"/>
      <c r="M32" s="294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5"/>
      <c r="Q32" s="296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5"/>
      <c r="U32" s="296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5"/>
      <c r="Y32" s="297"/>
      <c r="Z32" s="138"/>
      <c r="AA32" s="139"/>
      <c r="AB32" s="184">
        <f t="shared" ca="1" si="2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2"/>
        <v>0</v>
      </c>
      <c r="AD33" s="127"/>
    </row>
    <row r="34" spans="1:30" ht="15.95" customHeight="1" x14ac:dyDescent="0.2">
      <c r="B34" s="127" t="s">
        <v>41</v>
      </c>
      <c r="C34" s="127">
        <f>COUNTA(B6:B33)</f>
        <v>16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1">
    <sortCondition descending="1" ref="AB6:AB21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8" priority="3">
      <formula>AND(E6&gt;F6,O6=0)</formula>
    </cfRule>
  </conditionalFormatting>
  <conditionalFormatting sqref="S6:S33">
    <cfRule type="expression" dxfId="7" priority="2">
      <formula>AND(H6&gt;I6,S6=0)</formula>
    </cfRule>
  </conditionalFormatting>
  <conditionalFormatting sqref="W6:W33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B24" sqref="B24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9" t="s">
        <v>87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</row>
    <row r="2" spans="1:31" ht="13.5" customHeight="1" thickBo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127"/>
      <c r="AD2" s="127"/>
      <c r="AE2" s="127"/>
    </row>
    <row r="3" spans="1:31" s="131" customFormat="1" ht="16.5" thickBot="1" x14ac:dyDescent="0.3">
      <c r="A3" s="391" t="s">
        <v>21</v>
      </c>
      <c r="B3" s="394" t="s">
        <v>22</v>
      </c>
      <c r="C3" s="128"/>
      <c r="D3" s="397">
        <v>1</v>
      </c>
      <c r="E3" s="398"/>
      <c r="F3" s="399"/>
      <c r="G3" s="397">
        <v>2</v>
      </c>
      <c r="H3" s="398"/>
      <c r="I3" s="399"/>
      <c r="J3" s="400">
        <v>3</v>
      </c>
      <c r="K3" s="401"/>
      <c r="L3" s="402"/>
      <c r="M3" s="403" t="s">
        <v>2</v>
      </c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5"/>
      <c r="AA3" s="129">
        <f>SUM(M3:Z3)</f>
        <v>0</v>
      </c>
      <c r="AB3" s="406" t="s">
        <v>23</v>
      </c>
      <c r="AC3" s="130"/>
      <c r="AD3" s="130"/>
      <c r="AE3" s="130"/>
    </row>
    <row r="4" spans="1:31" s="131" customFormat="1" ht="16.5" customHeight="1" thickBot="1" x14ac:dyDescent="0.3">
      <c r="A4" s="392"/>
      <c r="B4" s="395"/>
      <c r="C4" s="408" t="s">
        <v>24</v>
      </c>
      <c r="D4" s="410" t="s">
        <v>29</v>
      </c>
      <c r="E4" s="414" t="s">
        <v>31</v>
      </c>
      <c r="F4" s="416" t="s">
        <v>32</v>
      </c>
      <c r="G4" s="410" t="s">
        <v>29</v>
      </c>
      <c r="H4" s="414" t="s">
        <v>31</v>
      </c>
      <c r="I4" s="416" t="s">
        <v>32</v>
      </c>
      <c r="J4" s="410" t="s">
        <v>29</v>
      </c>
      <c r="K4" s="414" t="s">
        <v>31</v>
      </c>
      <c r="L4" s="416" t="s">
        <v>32</v>
      </c>
      <c r="M4" s="418" t="s">
        <v>30</v>
      </c>
      <c r="N4" s="412">
        <v>1</v>
      </c>
      <c r="O4" s="413"/>
      <c r="P4" s="413"/>
      <c r="Q4" s="413"/>
      <c r="R4" s="412">
        <v>2</v>
      </c>
      <c r="S4" s="413"/>
      <c r="T4" s="413"/>
      <c r="U4" s="413"/>
      <c r="V4" s="412">
        <v>3</v>
      </c>
      <c r="W4" s="413"/>
      <c r="X4" s="413"/>
      <c r="Y4" s="413"/>
      <c r="Z4" s="144"/>
      <c r="AA4" s="129"/>
      <c r="AB4" s="407"/>
      <c r="AC4" s="130"/>
      <c r="AD4" s="130"/>
      <c r="AE4" s="130"/>
    </row>
    <row r="5" spans="1:31" s="133" customFormat="1" ht="33" customHeight="1" thickBot="1" x14ac:dyDescent="0.3">
      <c r="A5" s="393"/>
      <c r="B5" s="396"/>
      <c r="C5" s="409"/>
      <c r="D5" s="411"/>
      <c r="E5" s="415"/>
      <c r="F5" s="417"/>
      <c r="G5" s="411"/>
      <c r="H5" s="415"/>
      <c r="I5" s="417"/>
      <c r="J5" s="411"/>
      <c r="K5" s="415"/>
      <c r="L5" s="417"/>
      <c r="M5" s="419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7"/>
      <c r="AC5" s="132"/>
      <c r="AD5" s="132"/>
      <c r="AE5" s="132"/>
    </row>
    <row r="6" spans="1:31" ht="15.75" x14ac:dyDescent="0.25">
      <c r="A6" s="280">
        <f ca="1">RANK(AB6,AB$6:OFFSET(AB$6,0,0,COUNTA(B$6:B$33)))</f>
        <v>1</v>
      </c>
      <c r="B6" s="363" t="s">
        <v>52</v>
      </c>
      <c r="C6" s="287"/>
      <c r="D6" s="257">
        <v>1</v>
      </c>
      <c r="E6" s="258">
        <v>10</v>
      </c>
      <c r="F6" s="259">
        <v>5</v>
      </c>
      <c r="G6" s="260">
        <v>1</v>
      </c>
      <c r="H6" s="224">
        <v>10</v>
      </c>
      <c r="I6" s="258">
        <v>5</v>
      </c>
      <c r="J6" s="257">
        <v>1</v>
      </c>
      <c r="K6" s="258">
        <v>8</v>
      </c>
      <c r="L6" s="261">
        <v>8</v>
      </c>
      <c r="M6" s="272">
        <v>2.5</v>
      </c>
      <c r="N6" s="218">
        <f ca="1">OFFSET(Очки!$A$3,F6,D6+QUOTIENT(MAX($C$34-11,0), 2)*4)</f>
        <v>12</v>
      </c>
      <c r="O6" s="186">
        <f ca="1">IF(F6&lt;E6,OFFSET(IF(OR($C$34=11,$C$34=12),Очки!$B$17,Очки!$O$18),2+E6-F6,IF(D6=2,12,13-E6)),0)</f>
        <v>5.8000000000000007</v>
      </c>
      <c r="P6" s="186">
        <v>2.5</v>
      </c>
      <c r="Q6" s="262"/>
      <c r="R6" s="218">
        <f ca="1">OFFSET(Очки!$A$3,I6,G6+QUOTIENT(MAX($C$34-11,0), 2)*4)</f>
        <v>12</v>
      </c>
      <c r="S6" s="186">
        <f ca="1">IF(I6&lt;H6,OFFSET(IF(OR($C$34=11,$C$34=12),Очки!$B$17,Очки!$O$18),2+H6-I6,IF(G6=2,12,13-H6)),0)</f>
        <v>5.8000000000000007</v>
      </c>
      <c r="T6" s="186">
        <v>1.5</v>
      </c>
      <c r="U6" s="262"/>
      <c r="V6" s="218">
        <f ca="1">OFFSET(Очки!$A$3,L6,J6+QUOTIENT(MAX($C$34-11,0), 2)*4)</f>
        <v>10.5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ca="1">SUM(M6:Y6)</f>
        <v>52.599999999999994</v>
      </c>
      <c r="AC6" s="127"/>
      <c r="AD6" s="127"/>
      <c r="AE6" s="127"/>
    </row>
    <row r="7" spans="1:31" ht="15.75" x14ac:dyDescent="0.25">
      <c r="A7" s="281">
        <f ca="1">RANK(AB7,AB$6:OFFSET(AB$6,0,0,COUNTA(B$6:B$33)))</f>
        <v>2</v>
      </c>
      <c r="B7" s="283" t="s">
        <v>51</v>
      </c>
      <c r="C7" s="219">
        <v>2.5</v>
      </c>
      <c r="D7" s="225">
        <v>1</v>
      </c>
      <c r="E7" s="226">
        <v>5</v>
      </c>
      <c r="F7" s="227">
        <v>3</v>
      </c>
      <c r="G7" s="223">
        <v>1</v>
      </c>
      <c r="H7" s="228">
        <v>9</v>
      </c>
      <c r="I7" s="226">
        <v>6</v>
      </c>
      <c r="J7" s="225">
        <v>1</v>
      </c>
      <c r="K7" s="226">
        <v>10</v>
      </c>
      <c r="L7" s="229">
        <v>9</v>
      </c>
      <c r="M7" s="273"/>
      <c r="N7" s="192">
        <f ca="1">OFFSET(Очки!$A$3,F7,D7+QUOTIENT(MAX($C$34-11,0), 2)*4)</f>
        <v>14</v>
      </c>
      <c r="O7" s="188">
        <f ca="1">IF(F7&lt;E7,OFFSET(IF(OR($C$34=11,$C$34=12),Очки!$B$17,Очки!$O$18),2+E7-F7,IF(D7=2,12,13-E7)),0)</f>
        <v>1.7000000000000002</v>
      </c>
      <c r="P7" s="188">
        <v>2</v>
      </c>
      <c r="Q7" s="263"/>
      <c r="R7" s="192">
        <f ca="1">OFFSET(Очки!$A$3,I7,G7+QUOTIENT(MAX($C$34-11,0), 2)*4)</f>
        <v>11.5</v>
      </c>
      <c r="S7" s="188">
        <f ca="1">IF(I7&lt;H7,OFFSET(IF(OR($C$34=11,$C$34=12),Очки!$B$17,Очки!$O$18),2+H7-I7,IF(G7=2,12,13-H7)),0)</f>
        <v>3.5</v>
      </c>
      <c r="T7" s="188">
        <v>2.5</v>
      </c>
      <c r="U7" s="263"/>
      <c r="V7" s="192">
        <f ca="1">OFFSET(Очки!$A$3,L7,J7+QUOTIENT(MAX($C$34-11,0), 2)*4)</f>
        <v>10</v>
      </c>
      <c r="W7" s="188">
        <f ca="1">IF(L7&lt;K7,OFFSET(IF(OR($C$34=11,$C$34=12),Очки!$B$17,Очки!$O$18),2+K7-L7,IF(J7=2,12,13-K7)),0)</f>
        <v>1.3</v>
      </c>
      <c r="X7" s="188">
        <v>1</v>
      </c>
      <c r="Y7" s="189"/>
      <c r="Z7" s="136"/>
      <c r="AA7" s="137"/>
      <c r="AB7" s="183">
        <f ca="1">SUM(M7:Y7)</f>
        <v>47.5</v>
      </c>
      <c r="AC7" s="127"/>
      <c r="AD7" s="127"/>
      <c r="AE7" s="127"/>
    </row>
    <row r="8" spans="1:31" ht="15.75" x14ac:dyDescent="0.25">
      <c r="A8" s="281">
        <f ca="1">RANK(AB8,AB$6:OFFSET(AB$6,0,0,COUNTA(B$6:B$33)))</f>
        <v>3</v>
      </c>
      <c r="B8" s="284" t="s">
        <v>42</v>
      </c>
      <c r="C8" s="219"/>
      <c r="D8" s="225">
        <v>1</v>
      </c>
      <c r="E8" s="226">
        <v>8</v>
      </c>
      <c r="F8" s="227">
        <v>10</v>
      </c>
      <c r="G8" s="223">
        <v>1</v>
      </c>
      <c r="H8" s="228">
        <v>5</v>
      </c>
      <c r="I8" s="226">
        <v>4</v>
      </c>
      <c r="J8" s="225">
        <v>1</v>
      </c>
      <c r="K8" s="226">
        <v>9</v>
      </c>
      <c r="L8" s="229">
        <v>6</v>
      </c>
      <c r="M8" s="273">
        <v>1.5</v>
      </c>
      <c r="N8" s="192">
        <f ca="1">OFFSET(Очки!$A$3,F8,D8+QUOTIENT(MAX($C$34-11,0), 2)*4)</f>
        <v>9.5</v>
      </c>
      <c r="O8" s="188">
        <f ca="1">IF(F8&lt;E8,OFFSET(IF(OR($C$34=11,$C$34=12),Очки!$B$17,Очки!$O$18),2+E8-F8,IF(D8=2,12,13-E8)),0)</f>
        <v>0</v>
      </c>
      <c r="P8" s="188"/>
      <c r="Q8" s="263"/>
      <c r="R8" s="192">
        <f ca="1">OFFSET(Очки!$A$3,I8,G8+QUOTIENT(MAX($C$34-11,0), 2)*4)</f>
        <v>13</v>
      </c>
      <c r="S8" s="188">
        <f ca="1">IF(I8&lt;H8,OFFSET(IF(OR($C$34=11,$C$34=12),Очки!$B$17,Очки!$O$18),2+H8-I8,IF(G8=2,12,13-H8)),0)</f>
        <v>0.9</v>
      </c>
      <c r="T8" s="188">
        <v>2</v>
      </c>
      <c r="U8" s="263"/>
      <c r="V8" s="192">
        <f ca="1">OFFSET(Очки!$A$3,L8,J8+QUOTIENT(MAX($C$34-11,0), 2)*4)</f>
        <v>11.5</v>
      </c>
      <c r="W8" s="188">
        <f ca="1">IF(L8&lt;K8,OFFSET(IF(OR($C$34=11,$C$34=12),Очки!$B$17,Очки!$O$18),2+K8-L8,IF(J8=2,12,13-K8)),0)</f>
        <v>3.5</v>
      </c>
      <c r="X8" s="188">
        <v>2.5</v>
      </c>
      <c r="Y8" s="189"/>
      <c r="Z8" s="136"/>
      <c r="AA8" s="137"/>
      <c r="AB8" s="183">
        <f ca="1">SUM(M8:Y8)</f>
        <v>44.4</v>
      </c>
      <c r="AC8" s="127"/>
      <c r="AD8" s="127"/>
      <c r="AE8" s="127"/>
    </row>
    <row r="9" spans="1:31" ht="15.75" x14ac:dyDescent="0.25">
      <c r="A9" s="281">
        <f ca="1">RANK(AB9,AB$6:OFFSET(AB$6,0,0,COUNTA(B$6:B$33)))</f>
        <v>4</v>
      </c>
      <c r="B9" s="286" t="s">
        <v>53</v>
      </c>
      <c r="C9" s="219"/>
      <c r="D9" s="225">
        <v>1</v>
      </c>
      <c r="E9" s="226">
        <v>2</v>
      </c>
      <c r="F9" s="227">
        <v>2</v>
      </c>
      <c r="G9" s="223">
        <v>1</v>
      </c>
      <c r="H9" s="228">
        <v>4</v>
      </c>
      <c r="I9" s="226">
        <v>3</v>
      </c>
      <c r="J9" s="225">
        <v>1</v>
      </c>
      <c r="K9" s="226">
        <v>7</v>
      </c>
      <c r="L9" s="229">
        <v>10</v>
      </c>
      <c r="M9" s="273"/>
      <c r="N9" s="192">
        <f ca="1">OFFSET(Очки!$A$3,F9,D9+QUOTIENT(MAX($C$34-11,0), 2)*4)</f>
        <v>15</v>
      </c>
      <c r="O9" s="188">
        <f ca="1">IF(F9&lt;E9,OFFSET(IF(OR($C$34=11,$C$34=12),Очки!$B$17,Очки!$O$18),2+E9-F9,IF(D9=2,12,13-E9)),0)</f>
        <v>0</v>
      </c>
      <c r="P9" s="188"/>
      <c r="Q9" s="263"/>
      <c r="R9" s="192">
        <f ca="1">OFFSET(Очки!$A$3,I9,G9+QUOTIENT(MAX($C$34-11,0), 2)*4)</f>
        <v>14</v>
      </c>
      <c r="S9" s="188">
        <f ca="1">IF(I9&lt;H9,OFFSET(IF(OR($C$34=11,$C$34=12),Очки!$B$17,Очки!$O$18),2+H9-I9,IF(G9=2,12,13-H9)),0)</f>
        <v>0.8</v>
      </c>
      <c r="T9" s="188">
        <v>1</v>
      </c>
      <c r="U9" s="263"/>
      <c r="V9" s="192">
        <f ca="1">OFFSET(Очки!$A$3,L9,J9+QUOTIENT(MAX($C$34-11,0), 2)*4)</f>
        <v>9.5</v>
      </c>
      <c r="W9" s="188">
        <f ca="1">IF(L9&lt;K9,OFFSET(IF(OR($C$34=11,$C$34=12),Очки!$B$17,Очки!$O$18),2+K9-L9,IF(J9=2,12,13-K9)),0)</f>
        <v>0</v>
      </c>
      <c r="X9" s="188">
        <v>2</v>
      </c>
      <c r="Y9" s="189"/>
      <c r="Z9" s="136"/>
      <c r="AA9" s="137"/>
      <c r="AB9" s="183">
        <f ca="1">SUM(M9:Y9)</f>
        <v>42.3</v>
      </c>
      <c r="AC9" s="127"/>
      <c r="AD9" s="127"/>
      <c r="AE9" s="127"/>
    </row>
    <row r="10" spans="1:31" ht="15.75" x14ac:dyDescent="0.25">
      <c r="A10" s="281">
        <f ca="1">RANK(AB10,AB$6:OFFSET(AB$6,0,0,COUNTA(B$6:B$33)))</f>
        <v>5</v>
      </c>
      <c r="B10" s="283" t="s">
        <v>73</v>
      </c>
      <c r="C10" s="219"/>
      <c r="D10" s="225">
        <v>1</v>
      </c>
      <c r="E10" s="226">
        <v>7</v>
      </c>
      <c r="F10" s="227">
        <v>9</v>
      </c>
      <c r="G10" s="223">
        <v>1</v>
      </c>
      <c r="H10" s="228">
        <v>1</v>
      </c>
      <c r="I10" s="226">
        <v>1</v>
      </c>
      <c r="J10" s="225">
        <v>1</v>
      </c>
      <c r="K10" s="226">
        <v>6</v>
      </c>
      <c r="L10" s="229">
        <v>5</v>
      </c>
      <c r="M10" s="273">
        <v>1</v>
      </c>
      <c r="N10" s="192">
        <f ca="1">OFFSET(Очки!$A$3,F10,D10+QUOTIENT(MAX($C$34-11,0), 2)*4)</f>
        <v>10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>
        <f ca="1">OFFSET(Очки!$A$3,I10,G10+QUOTIENT(MAX($C$34-11,0), 2)*4)</f>
        <v>16</v>
      </c>
      <c r="S10" s="188">
        <f ca="1">IF(I10&lt;H10,OFFSET(IF(OR($C$34=11,$C$34=12),Очки!$B$17,Очки!$O$18),2+H10-I10,IF(G10=2,12,13-H10)),0)</f>
        <v>0</v>
      </c>
      <c r="T10" s="188">
        <v>0.5</v>
      </c>
      <c r="U10" s="263"/>
      <c r="V10" s="192">
        <f ca="1">OFFSET(Очки!$A$3,L10,J10+QUOTIENT(MAX($C$34-11,0), 2)*4)</f>
        <v>12</v>
      </c>
      <c r="W10" s="188">
        <f ca="1">IF(L10&lt;K10,OFFSET(IF(OR($C$34=11,$C$34=12),Очки!$B$17,Очки!$O$18),2+K10-L10,IF(J10=2,12,13-K10)),0)</f>
        <v>1</v>
      </c>
      <c r="X10" s="188"/>
      <c r="Y10" s="189"/>
      <c r="Z10" s="136"/>
      <c r="AA10" s="137"/>
      <c r="AB10" s="183">
        <f ca="1">SUM(M10:Y10)</f>
        <v>40.5</v>
      </c>
      <c r="AC10" s="127"/>
      <c r="AD10" s="127"/>
      <c r="AE10" s="127"/>
    </row>
    <row r="11" spans="1:31" ht="16.5" thickBot="1" x14ac:dyDescent="0.3">
      <c r="A11" s="281">
        <f ca="1">RANK(AB11,AB$6:OFFSET(AB$6,0,0,COUNTA(B$6:B$33)))</f>
        <v>6</v>
      </c>
      <c r="B11" s="284" t="s">
        <v>45</v>
      </c>
      <c r="C11" s="219"/>
      <c r="D11" s="225">
        <v>1</v>
      </c>
      <c r="E11" s="226">
        <v>3</v>
      </c>
      <c r="F11" s="227">
        <v>1</v>
      </c>
      <c r="G11" s="223">
        <v>1</v>
      </c>
      <c r="H11" s="228">
        <v>6</v>
      </c>
      <c r="I11" s="226">
        <v>8</v>
      </c>
      <c r="J11" s="225">
        <v>1</v>
      </c>
      <c r="K11" s="226">
        <v>5</v>
      </c>
      <c r="L11" s="229">
        <v>7</v>
      </c>
      <c r="M11" s="273"/>
      <c r="N11" s="192">
        <f ca="1">OFFSET(Очки!$A$3,F11,D11+QUOTIENT(MAX($C$34-11,0), 2)*4)</f>
        <v>16</v>
      </c>
      <c r="O11" s="188">
        <f ca="1">IF(F11&lt;E11,OFFSET(IF(OR($C$34=11,$C$34=12),Очки!$B$17,Очки!$O$18),2+E11-F11,IF(D11=2,12,13-E11)),0)</f>
        <v>1.4</v>
      </c>
      <c r="P11" s="188">
        <v>0.5</v>
      </c>
      <c r="Q11" s="263"/>
      <c r="R11" s="192">
        <f ca="1">OFFSET(Очки!$A$3,I11,G11+QUOTIENT(MAX($C$34-11,0), 2)*4)</f>
        <v>10.5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>
        <f ca="1">OFFSET(Очки!$A$3,L11,J11+QUOTIENT(MAX($C$34-11,0), 2)*4)</f>
        <v>11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ca="1">SUM(M11:Y11)</f>
        <v>39.4</v>
      </c>
      <c r="AC11" s="127"/>
      <c r="AD11" s="127"/>
      <c r="AE11" s="127"/>
    </row>
    <row r="12" spans="1:31" ht="15.75" x14ac:dyDescent="0.25">
      <c r="A12" s="280">
        <f ca="1">RANK(AB12,AB$6:OFFSET(AB$6,0,0,COUNTA(B$6:B$33)))</f>
        <v>7</v>
      </c>
      <c r="B12" s="284" t="s">
        <v>69</v>
      </c>
      <c r="C12" s="282">
        <v>10</v>
      </c>
      <c r="D12" s="222">
        <v>1</v>
      </c>
      <c r="E12" s="318">
        <v>4</v>
      </c>
      <c r="F12" s="319">
        <v>6</v>
      </c>
      <c r="G12" s="320">
        <v>1</v>
      </c>
      <c r="H12" s="321">
        <v>7</v>
      </c>
      <c r="I12" s="318">
        <v>9</v>
      </c>
      <c r="J12" s="222">
        <v>1</v>
      </c>
      <c r="K12" s="318">
        <v>3</v>
      </c>
      <c r="L12" s="322">
        <v>3</v>
      </c>
      <c r="M12" s="323"/>
      <c r="N12" s="324">
        <f ca="1">OFFSET(Очки!$A$3,F12,D12+QUOTIENT(MAX($C$34-11,0), 2)*4)</f>
        <v>11.5</v>
      </c>
      <c r="O12" s="325">
        <f ca="1">IF(F12&lt;E12,OFFSET(IF(OR($C$34=11,$C$34=12),Очки!$B$17,Очки!$O$18),2+E12-F12,IF(D12=2,12,13-E12)),0)</f>
        <v>0</v>
      </c>
      <c r="P12" s="325">
        <v>1</v>
      </c>
      <c r="Q12" s="326"/>
      <c r="R12" s="324">
        <f ca="1">OFFSET(Очки!$A$3,I12,G12+QUOTIENT(MAX($C$34-11,0), 2)*4)</f>
        <v>10</v>
      </c>
      <c r="S12" s="325">
        <f ca="1">IF(I12&lt;H12,OFFSET(IF(OR($C$34=11,$C$34=12),Очки!$B$17,Очки!$O$18),2+H12-I12,IF(G12=2,12,13-H12)),0)</f>
        <v>0</v>
      </c>
      <c r="T12" s="325"/>
      <c r="U12" s="326"/>
      <c r="V12" s="324">
        <f ca="1">OFFSET(Очки!$A$3,L12,J12+QUOTIENT(MAX($C$34-11,0), 2)*4)</f>
        <v>14</v>
      </c>
      <c r="W12" s="325">
        <f ca="1">IF(L12&lt;K12,OFFSET(IF(OR($C$34=11,$C$34=12),Очки!$B$17,Очки!$O$18),2+K12-L12,IF(J12=2,12,13-K12)),0)</f>
        <v>0</v>
      </c>
      <c r="X12" s="325">
        <v>1.5</v>
      </c>
      <c r="Y12" s="327"/>
      <c r="Z12" s="328"/>
      <c r="AA12" s="329"/>
      <c r="AB12" s="330">
        <f ca="1">SUM(M12:Y12)</f>
        <v>38</v>
      </c>
      <c r="AC12" s="127"/>
      <c r="AD12" s="127"/>
      <c r="AE12" s="127"/>
    </row>
    <row r="13" spans="1:31" ht="15.75" x14ac:dyDescent="0.25">
      <c r="A13" s="281">
        <f ca="1">RANK(AB13,AB$6:OFFSET(AB$6,0,0,COUNTA(B$6:B$33)))</f>
        <v>8</v>
      </c>
      <c r="B13" s="283" t="s">
        <v>81</v>
      </c>
      <c r="C13" s="219">
        <v>20</v>
      </c>
      <c r="D13" s="225">
        <v>2</v>
      </c>
      <c r="E13" s="226">
        <v>6</v>
      </c>
      <c r="F13" s="227">
        <v>4</v>
      </c>
      <c r="G13" s="223">
        <v>1</v>
      </c>
      <c r="H13" s="228">
        <v>3</v>
      </c>
      <c r="I13" s="226">
        <v>2</v>
      </c>
      <c r="J13" s="225">
        <v>1</v>
      </c>
      <c r="K13" s="226">
        <v>4</v>
      </c>
      <c r="L13" s="229">
        <v>4</v>
      </c>
      <c r="M13" s="273"/>
      <c r="N13" s="192">
        <f ca="1">OFFSET(Очки!$A$3,F13,D13+QUOTIENT(MAX($C$34-11,0), 2)*4)</f>
        <v>7.5</v>
      </c>
      <c r="O13" s="188">
        <f ca="1">IF(F13&lt;E13,OFFSET(IF(OR($C$34=11,$C$34=12),Очки!$B$17,Очки!$O$18),2+E13-F13,IF(D13=2,12,13-E13)),0)</f>
        <v>1.4</v>
      </c>
      <c r="P13" s="188"/>
      <c r="Q13" s="263"/>
      <c r="R13" s="192">
        <f ca="1">OFFSET(Очки!$A$3,I13,G13+QUOTIENT(MAX($C$34-11,0), 2)*4)</f>
        <v>15</v>
      </c>
      <c r="S13" s="188">
        <f ca="1">IF(I13&lt;H13,OFFSET(IF(OR($C$34=11,$C$34=12),Очки!$B$17,Очки!$O$18),2+H13-I13,IF(G13=2,12,13-H13)),0)</f>
        <v>0.7</v>
      </c>
      <c r="T13" s="188"/>
      <c r="U13" s="263"/>
      <c r="V13" s="192">
        <f ca="1">OFFSET(Очки!$A$3,L13,J13+QUOTIENT(MAX($C$34-11,0), 2)*4)</f>
        <v>13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ca="1">SUM(M13:Y13)</f>
        <v>37.599999999999994</v>
      </c>
      <c r="AC13" s="127"/>
      <c r="AD13" s="127"/>
      <c r="AE13" s="127"/>
    </row>
    <row r="14" spans="1:31" ht="15.75" x14ac:dyDescent="0.25">
      <c r="A14" s="281">
        <f ca="1">RANK(AB14,AB$6:OFFSET(AB$6,0,0,COUNTA(B$6:B$33)))</f>
        <v>9</v>
      </c>
      <c r="B14" s="283" t="s">
        <v>43</v>
      </c>
      <c r="C14" s="219">
        <v>17.5</v>
      </c>
      <c r="D14" s="225">
        <v>1</v>
      </c>
      <c r="E14" s="226">
        <v>9</v>
      </c>
      <c r="F14" s="227">
        <v>7</v>
      </c>
      <c r="G14" s="223">
        <v>1</v>
      </c>
      <c r="H14" s="228">
        <v>8</v>
      </c>
      <c r="I14" s="226">
        <v>10</v>
      </c>
      <c r="J14" s="225">
        <v>1</v>
      </c>
      <c r="K14" s="226">
        <v>2</v>
      </c>
      <c r="L14" s="229">
        <v>2</v>
      </c>
      <c r="M14" s="273">
        <v>2</v>
      </c>
      <c r="N14" s="192">
        <f ca="1">OFFSET(Очки!$A$3,F14,D14+QUOTIENT(MAX($C$34-11,0), 2)*4)</f>
        <v>11</v>
      </c>
      <c r="O14" s="188">
        <f ca="1">IF(F14&lt;E14,OFFSET(IF(OR($C$34=11,$C$34=12),Очки!$B$17,Очки!$O$18),2+E14-F14,IF(D14=2,12,13-E14)),0)</f>
        <v>2.4</v>
      </c>
      <c r="P14" s="188">
        <v>1.5</v>
      </c>
      <c r="Q14" s="263">
        <v>-5</v>
      </c>
      <c r="R14" s="192">
        <f ca="1">OFFSET(Очки!$A$3,I14,G14+QUOTIENT(MAX($C$34-11,0), 2)*4)</f>
        <v>9.5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>
        <f ca="1">OFFSET(Очки!$A$3,L14,J14+QUOTIENT(MAX($C$34-11,0), 2)*4)</f>
        <v>15</v>
      </c>
      <c r="W14" s="188">
        <f ca="1">IF(L14&lt;K14,OFFSET(IF(OR($C$34=11,$C$34=12),Очки!$B$17,Очки!$O$18),2+K14-L14,IF(J14=2,12,13-K14)),0)</f>
        <v>0</v>
      </c>
      <c r="X14" s="188">
        <v>0.5</v>
      </c>
      <c r="Y14" s="189"/>
      <c r="Z14" s="136"/>
      <c r="AA14" s="137"/>
      <c r="AB14" s="183">
        <f ca="1">SUM(M14:Y14)</f>
        <v>36.9</v>
      </c>
      <c r="AC14" s="127"/>
      <c r="AD14" s="127"/>
      <c r="AE14" s="127"/>
    </row>
    <row r="15" spans="1:31" ht="15.75" x14ac:dyDescent="0.25">
      <c r="A15" s="281">
        <f ca="1">RANK(AB15,AB$6:OFFSET(AB$6,0,0,COUNTA(B$6:B$33)))</f>
        <v>10</v>
      </c>
      <c r="B15" s="284" t="s">
        <v>80</v>
      </c>
      <c r="C15" s="219"/>
      <c r="D15" s="225">
        <v>2</v>
      </c>
      <c r="E15" s="226">
        <v>9</v>
      </c>
      <c r="F15" s="227">
        <v>8</v>
      </c>
      <c r="G15" s="223">
        <v>2</v>
      </c>
      <c r="H15" s="228">
        <v>7</v>
      </c>
      <c r="I15" s="226">
        <v>1</v>
      </c>
      <c r="J15" s="225">
        <v>1</v>
      </c>
      <c r="K15" s="226">
        <v>1</v>
      </c>
      <c r="L15" s="229">
        <v>1</v>
      </c>
      <c r="M15" s="273"/>
      <c r="N15" s="192">
        <f ca="1">OFFSET(Очки!$A$3,F15,D15+QUOTIENT(MAX($C$34-11,0), 2)*4)</f>
        <v>5</v>
      </c>
      <c r="O15" s="188">
        <f ca="1">IF(F15&lt;E15,OFFSET(IF(OR($C$34=11,$C$34=12),Очки!$B$17,Очки!$O$18),2+E15-F15,IF(D15=2,12,13-E15)),0)</f>
        <v>0.7</v>
      </c>
      <c r="P15" s="188"/>
      <c r="Q15" s="263"/>
      <c r="R15" s="192">
        <f ca="1">OFFSET(Очки!$A$3,I15,G15+QUOTIENT(MAX($C$34-11,0), 2)*4)</f>
        <v>10.5</v>
      </c>
      <c r="S15" s="188">
        <f ca="1">IF(I15&lt;H15,OFFSET(IF(OR($C$34=11,$C$34=12),Очки!$B$17,Очки!$O$18),2+H15-I15,IF(G15=2,12,13-H15)),0)</f>
        <v>4.2</v>
      </c>
      <c r="T15" s="188"/>
      <c r="U15" s="263"/>
      <c r="V15" s="192">
        <f ca="1">OFFSET(Очки!$A$3,L15,J15+QUOTIENT(MAX($C$34-11,0), 2)*4)</f>
        <v>16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ca="1">SUM(M15:Y15)</f>
        <v>36.4</v>
      </c>
      <c r="AC15" s="127"/>
      <c r="AD15" s="127"/>
      <c r="AE15" s="127"/>
    </row>
    <row r="16" spans="1:31" ht="15" customHeight="1" x14ac:dyDescent="0.25">
      <c r="A16" s="281">
        <f ca="1">RANK(AB16,AB$6:OFFSET(AB$6,0,0,COUNTA(B$6:B$33)))</f>
        <v>11</v>
      </c>
      <c r="B16" s="283" t="s">
        <v>60</v>
      </c>
      <c r="C16" s="219"/>
      <c r="D16" s="225">
        <v>1</v>
      </c>
      <c r="E16" s="226">
        <v>6</v>
      </c>
      <c r="F16" s="227">
        <v>8</v>
      </c>
      <c r="G16" s="223">
        <v>1</v>
      </c>
      <c r="H16" s="228">
        <v>2</v>
      </c>
      <c r="I16" s="226">
        <v>7</v>
      </c>
      <c r="J16" s="222">
        <v>2</v>
      </c>
      <c r="K16" s="226">
        <v>10</v>
      </c>
      <c r="L16" s="229">
        <v>9</v>
      </c>
      <c r="M16" s="273">
        <v>0.5</v>
      </c>
      <c r="N16" s="192">
        <f ca="1">OFFSET(Очки!$A$3,F16,D16+QUOTIENT(MAX($C$34-11,0), 2)*4)</f>
        <v>10.5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>
        <f ca="1">OFFSET(Очки!$A$3,I16,G16+QUOTIENT(MAX($C$34-11,0), 2)*4)</f>
        <v>11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>
        <f ca="1">OFFSET(Очки!$A$3,L16,J16+QUOTIENT(MAX($C$34-11,0), 2)*4)</f>
        <v>4.5</v>
      </c>
      <c r="W16" s="188">
        <f ca="1">IF(L16&lt;K16,OFFSET(IF(OR($C$34=11,$C$34=12),Очки!$B$17,Очки!$O$18),2+K16-L16,IF(J16=2,12,13-K16)),0)</f>
        <v>0.7</v>
      </c>
      <c r="X16" s="188"/>
      <c r="Y16" s="189"/>
      <c r="Z16" s="136"/>
      <c r="AA16" s="137"/>
      <c r="AB16" s="183">
        <f ca="1">SUM(M16:Y16)</f>
        <v>27.2</v>
      </c>
      <c r="AD16" s="127"/>
    </row>
    <row r="17" spans="1:30" ht="15.75" x14ac:dyDescent="0.25">
      <c r="A17" s="281">
        <f ca="1">RANK(AB17,AB$6:OFFSET(AB$6,0,0,COUNTA(B$6:B$33)))</f>
        <v>12</v>
      </c>
      <c r="B17" s="285" t="s">
        <v>59</v>
      </c>
      <c r="C17" s="219"/>
      <c r="D17" s="225">
        <v>2</v>
      </c>
      <c r="E17" s="226">
        <v>4</v>
      </c>
      <c r="F17" s="227">
        <v>5</v>
      </c>
      <c r="G17" s="223">
        <v>2</v>
      </c>
      <c r="H17" s="228">
        <v>5</v>
      </c>
      <c r="I17" s="226">
        <v>3</v>
      </c>
      <c r="J17" s="222">
        <v>2</v>
      </c>
      <c r="K17" s="226">
        <v>8</v>
      </c>
      <c r="L17" s="229">
        <v>4</v>
      </c>
      <c r="M17" s="273"/>
      <c r="N17" s="192">
        <f ca="1">OFFSET(Очки!$A$3,F17,D17+QUOTIENT(MAX($C$34-11,0), 2)*4)</f>
        <v>6.5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>
        <f ca="1">OFFSET(Очки!$A$3,I17,G17+QUOTIENT(MAX($C$34-11,0), 2)*4)</f>
        <v>8.5</v>
      </c>
      <c r="S17" s="188">
        <f ca="1">IF(I17&lt;H17,OFFSET(IF(OR($C$34=11,$C$34=12),Очки!$B$17,Очки!$O$18),2+H17-I17,IF(G17=2,12,13-H17)),0)</f>
        <v>1.4</v>
      </c>
      <c r="T17" s="188"/>
      <c r="U17" s="263"/>
      <c r="V17" s="192">
        <f ca="1">OFFSET(Очки!$A$3,L17,J17+QUOTIENT(MAX($C$34-11,0), 2)*4)</f>
        <v>7.5</v>
      </c>
      <c r="W17" s="188">
        <f ca="1">IF(L17&lt;K17,OFFSET(IF(OR($C$34=11,$C$34=12),Очки!$B$17,Очки!$O$18),2+K17-L17,IF(J17=2,12,13-K17)),0)</f>
        <v>2.8</v>
      </c>
      <c r="X17" s="188"/>
      <c r="Y17" s="189"/>
      <c r="Z17" s="136"/>
      <c r="AA17" s="137"/>
      <c r="AB17" s="183">
        <f ca="1">SUM(M17:Y17)</f>
        <v>26.7</v>
      </c>
      <c r="AD17" s="127"/>
    </row>
    <row r="18" spans="1:30" ht="15.75" x14ac:dyDescent="0.25">
      <c r="A18" s="281">
        <f ca="1">RANK(AB18,AB$6:OFFSET(AB$6,0,0,COUNTA(B$6:B$33)))</f>
        <v>13</v>
      </c>
      <c r="B18" s="284" t="s">
        <v>94</v>
      </c>
      <c r="C18" s="219"/>
      <c r="D18" s="225">
        <v>2</v>
      </c>
      <c r="E18" s="226">
        <v>1</v>
      </c>
      <c r="F18" s="227">
        <v>1</v>
      </c>
      <c r="G18" s="223">
        <v>2</v>
      </c>
      <c r="H18" s="228">
        <v>1</v>
      </c>
      <c r="I18" s="226">
        <v>5</v>
      </c>
      <c r="J18" s="225">
        <v>2</v>
      </c>
      <c r="K18" s="226">
        <v>1</v>
      </c>
      <c r="L18" s="229">
        <v>2</v>
      </c>
      <c r="M18" s="273"/>
      <c r="N18" s="192">
        <f ca="1">OFFSET(Очки!$A$3,F18,D18+QUOTIENT(MAX($C$34-11,0), 2)*4)</f>
        <v>10.5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>
        <f ca="1">OFFSET(Очки!$A$3,I18,G18+QUOTIENT(MAX($C$34-11,0), 2)*4)</f>
        <v>6.5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>
        <f ca="1">OFFSET(Очки!$A$3,L18,J18+QUOTIENT(MAX($C$34-11,0), 2)*4)</f>
        <v>9.5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ca="1">SUM(M18:Y18)</f>
        <v>26.5</v>
      </c>
      <c r="AD18" s="127"/>
    </row>
    <row r="19" spans="1:30" ht="15.75" x14ac:dyDescent="0.25">
      <c r="A19" s="281">
        <f ca="1">RANK(AB19,AB$6:OFFSET(AB$6,0,0,COUNTA(B$6:B$33)))</f>
        <v>14</v>
      </c>
      <c r="B19" s="284" t="s">
        <v>58</v>
      </c>
      <c r="C19" s="219"/>
      <c r="D19" s="225">
        <v>2</v>
      </c>
      <c r="E19" s="226">
        <v>2</v>
      </c>
      <c r="F19" s="227">
        <v>2</v>
      </c>
      <c r="G19" s="223">
        <v>2</v>
      </c>
      <c r="H19" s="228">
        <v>3</v>
      </c>
      <c r="I19" s="226">
        <v>4</v>
      </c>
      <c r="J19" s="222">
        <v>2</v>
      </c>
      <c r="K19" s="226">
        <v>9</v>
      </c>
      <c r="L19" s="229">
        <v>7</v>
      </c>
      <c r="M19" s="273"/>
      <c r="N19" s="192">
        <f ca="1">OFFSET(Очки!$A$3,F19,D19+QUOTIENT(MAX($C$34-11,0), 2)*4)</f>
        <v>9.5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>
        <f ca="1">OFFSET(Очки!$A$3,I19,G19+QUOTIENT(MAX($C$34-11,0), 2)*4)</f>
        <v>7.5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>
        <f ca="1">OFFSET(Очки!$A$3,L19,J19+QUOTIENT(MAX($C$34-11,0), 2)*4)</f>
        <v>5.5</v>
      </c>
      <c r="W19" s="188">
        <f ca="1">IF(L19&lt;K19,OFFSET(IF(OR($C$34=11,$C$34=12),Очки!$B$17,Очки!$O$18),2+K19-L19,IF(J19=2,12,13-K19)),0)</f>
        <v>1.4</v>
      </c>
      <c r="X19" s="188"/>
      <c r="Y19" s="189"/>
      <c r="Z19" s="136"/>
      <c r="AA19" s="137"/>
      <c r="AB19" s="183">
        <f ca="1">SUM(M19:Y19)</f>
        <v>23.9</v>
      </c>
      <c r="AD19" s="127"/>
    </row>
    <row r="20" spans="1:30" ht="15.75" x14ac:dyDescent="0.25">
      <c r="A20" s="281">
        <f ca="1">RANK(AB20,AB$6:OFFSET(AB$6,0,0,COUNTA(B$6:B$33)))</f>
        <v>15</v>
      </c>
      <c r="B20" s="283" t="s">
        <v>67</v>
      </c>
      <c r="C20" s="219"/>
      <c r="D20" s="225">
        <v>1</v>
      </c>
      <c r="E20" s="226">
        <v>1</v>
      </c>
      <c r="F20" s="227">
        <v>4</v>
      </c>
      <c r="G20" s="223">
        <v>2</v>
      </c>
      <c r="H20" s="228">
        <v>6</v>
      </c>
      <c r="I20" s="226">
        <v>7</v>
      </c>
      <c r="J20" s="225">
        <v>2</v>
      </c>
      <c r="K20" s="226">
        <v>5</v>
      </c>
      <c r="L20" s="229">
        <v>5</v>
      </c>
      <c r="M20" s="273"/>
      <c r="N20" s="192">
        <f ca="1">OFFSET(Очки!$A$3,F20,D20+QUOTIENT(MAX($C$34-11,0), 2)*4)</f>
        <v>13</v>
      </c>
      <c r="O20" s="188">
        <f ca="1">IF(F20&lt;E20,OFFSET(IF(OR($C$34=11,$C$34=12),Очки!$B$17,Очки!$O$18),2+E20-F20,IF(D20=2,12,13-E20)),0)</f>
        <v>0</v>
      </c>
      <c r="P20" s="188"/>
      <c r="Q20" s="263">
        <v>-3</v>
      </c>
      <c r="R20" s="192">
        <f ca="1">OFFSET(Очки!$A$3,I20,G20+QUOTIENT(MAX($C$34-11,0), 2)*4)</f>
        <v>5.5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>
        <f ca="1">OFFSET(Очки!$A$3,L20,J20+QUOTIENT(MAX($C$34-11,0), 2)*4)</f>
        <v>6.5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ca="1">SUM(M20:Y20)</f>
        <v>22</v>
      </c>
      <c r="AD20" s="127"/>
    </row>
    <row r="21" spans="1:30" ht="15.75" x14ac:dyDescent="0.25">
      <c r="A21" s="281">
        <f ca="1">RANK(AB21,AB$6:OFFSET(AB$6,0,0,COUNTA(B$6:B$33)))</f>
        <v>16</v>
      </c>
      <c r="B21" s="285" t="s">
        <v>93</v>
      </c>
      <c r="C21" s="219">
        <v>10</v>
      </c>
      <c r="D21" s="225">
        <v>2</v>
      </c>
      <c r="E21" s="226">
        <v>8</v>
      </c>
      <c r="F21" s="227">
        <v>9</v>
      </c>
      <c r="G21" s="223">
        <v>2</v>
      </c>
      <c r="H21" s="228">
        <v>9</v>
      </c>
      <c r="I21" s="226">
        <v>6</v>
      </c>
      <c r="J21" s="222">
        <v>2</v>
      </c>
      <c r="K21" s="226">
        <v>4</v>
      </c>
      <c r="L21" s="229">
        <v>3</v>
      </c>
      <c r="M21" s="273"/>
      <c r="N21" s="192">
        <f ca="1">OFFSET(Очки!$A$3,F21,D21+QUOTIENT(MAX($C$34-11,0), 2)*4)</f>
        <v>4.5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>
        <f ca="1">OFFSET(Очки!$A$3,I21,G21+QUOTIENT(MAX($C$34-11,0), 2)*4)</f>
        <v>6</v>
      </c>
      <c r="S21" s="188">
        <f ca="1">IF(I21&lt;H21,OFFSET(IF(OR($C$34=11,$C$34=12),Очки!$B$17,Очки!$O$18),2+H21-I21,IF(G21=2,12,13-H21)),0)</f>
        <v>2.1</v>
      </c>
      <c r="T21" s="188"/>
      <c r="U21" s="263"/>
      <c r="V21" s="192">
        <f ca="1">OFFSET(Очки!$A$3,L21,J21+QUOTIENT(MAX($C$34-11,0), 2)*4)</f>
        <v>8.5</v>
      </c>
      <c r="W21" s="188">
        <f ca="1">IF(L21&lt;K21,OFFSET(IF(OR($C$34=11,$C$34=12),Очки!$B$17,Очки!$O$18),2+K21-L21,IF(J21=2,12,13-K21)),0)</f>
        <v>0.7</v>
      </c>
      <c r="X21" s="188"/>
      <c r="Y21" s="189"/>
      <c r="Z21" s="136"/>
      <c r="AA21" s="137"/>
      <c r="AB21" s="183">
        <f ca="1">SUM(M21:Y21)</f>
        <v>21.8</v>
      </c>
      <c r="AD21" s="127"/>
    </row>
    <row r="22" spans="1:30" ht="15.75" x14ac:dyDescent="0.25">
      <c r="A22" s="281">
        <f ca="1">RANK(AB22,AB$6:OFFSET(AB$6,0,0,COUNTA(B$6:B$33)))</f>
        <v>17</v>
      </c>
      <c r="B22" s="283" t="s">
        <v>85</v>
      </c>
      <c r="C22" s="219"/>
      <c r="D22" s="225">
        <v>2</v>
      </c>
      <c r="E22" s="226">
        <v>5</v>
      </c>
      <c r="F22" s="227">
        <v>3</v>
      </c>
      <c r="G22" s="223">
        <v>2</v>
      </c>
      <c r="H22" s="228">
        <v>4</v>
      </c>
      <c r="I22" s="226">
        <v>9</v>
      </c>
      <c r="J22" s="225">
        <v>2</v>
      </c>
      <c r="K22" s="226">
        <v>7</v>
      </c>
      <c r="L22" s="229">
        <v>6</v>
      </c>
      <c r="M22" s="273"/>
      <c r="N22" s="192">
        <f ca="1">OFFSET(Очки!$A$3,F22,D22+QUOTIENT(MAX($C$34-11,0), 2)*4)</f>
        <v>8.5</v>
      </c>
      <c r="O22" s="188">
        <f ca="1">IF(F22&lt;E22,OFFSET(IF(OR($C$34=11,$C$34=12),Очки!$B$17,Очки!$O$18),2+E22-F22,IF(D22=2,12,13-E22)),0)</f>
        <v>1.4</v>
      </c>
      <c r="P22" s="188"/>
      <c r="Q22" s="263"/>
      <c r="R22" s="192">
        <f ca="1">OFFSET(Очки!$A$3,I22,G22+QUOTIENT(MAX($C$34-11,0), 2)*4)</f>
        <v>4.5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>
        <f ca="1">OFFSET(Очки!$A$3,L22,J22+QUOTIENT(MAX($C$34-11,0), 2)*4)</f>
        <v>6</v>
      </c>
      <c r="W22" s="188">
        <f ca="1">IF(L22&lt;K22,OFFSET(IF(OR($C$34=11,$C$34=12),Очки!$B$17,Очки!$O$18),2+K22-L22,IF(J22=2,12,13-K22)),0)</f>
        <v>0.7</v>
      </c>
      <c r="X22" s="188"/>
      <c r="Y22" s="189"/>
      <c r="Z22" s="136"/>
      <c r="AA22" s="137"/>
      <c r="AB22" s="183">
        <f ca="1">SUM(M22:Y22)</f>
        <v>21.099999999999998</v>
      </c>
      <c r="AD22" s="127"/>
    </row>
    <row r="23" spans="1:30" ht="15.95" customHeight="1" x14ac:dyDescent="0.25">
      <c r="A23" s="281">
        <f ca="1">RANK(AB23,AB$6:OFFSET(AB$6,0,0,COUNTA(B$6:B$33)))</f>
        <v>18</v>
      </c>
      <c r="B23" s="285" t="s">
        <v>74</v>
      </c>
      <c r="C23" s="219"/>
      <c r="D23" s="225">
        <v>2</v>
      </c>
      <c r="E23" s="226">
        <v>3</v>
      </c>
      <c r="F23" s="227">
        <v>6</v>
      </c>
      <c r="G23" s="223">
        <v>2</v>
      </c>
      <c r="H23" s="228">
        <v>2</v>
      </c>
      <c r="I23" s="226">
        <v>2</v>
      </c>
      <c r="J23" s="225">
        <v>2</v>
      </c>
      <c r="K23" s="226">
        <v>6</v>
      </c>
      <c r="L23" s="229">
        <v>8</v>
      </c>
      <c r="M23" s="273"/>
      <c r="N23" s="192">
        <f ca="1">OFFSET(Очки!$A$3,F23,D23+QUOTIENT(MAX($C$34-11,0), 2)*4)</f>
        <v>6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>
        <f ca="1">OFFSET(Очки!$A$3,I23,G23+QUOTIENT(MAX($C$34-11,0), 2)*4)</f>
        <v>9.5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>
        <f ca="1">OFFSET(Очки!$A$3,L23,J23+QUOTIENT(MAX($C$34-11,0), 2)*4)</f>
        <v>5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ca="1">SUM(M23:Y23)</f>
        <v>20.5</v>
      </c>
      <c r="AD23" s="127"/>
    </row>
    <row r="24" spans="1:30" ht="16.5" customHeight="1" x14ac:dyDescent="0.25">
      <c r="A24" s="281">
        <f ca="1">RANK(AB24,AB$6:OFFSET(AB$6,0,0,COUNTA(B$6:B$33)))</f>
        <v>19</v>
      </c>
      <c r="B24" s="284" t="s">
        <v>95</v>
      </c>
      <c r="C24" s="219"/>
      <c r="D24" s="225">
        <v>2</v>
      </c>
      <c r="E24" s="226">
        <v>10</v>
      </c>
      <c r="F24" s="227">
        <v>10</v>
      </c>
      <c r="G24" s="223">
        <v>2</v>
      </c>
      <c r="H24" s="228">
        <v>10</v>
      </c>
      <c r="I24" s="226">
        <v>10</v>
      </c>
      <c r="J24" s="222">
        <v>2</v>
      </c>
      <c r="K24" s="226">
        <v>2</v>
      </c>
      <c r="L24" s="229">
        <v>10</v>
      </c>
      <c r="M24" s="273"/>
      <c r="N24" s="192">
        <f ca="1">OFFSET(Очки!$A$3,F24,D24+QUOTIENT(MAX($C$34-11,0), 2)*4)</f>
        <v>4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>
        <f ca="1">OFFSET(Очки!$A$3,I24,G24+QUOTIENT(MAX($C$34-11,0), 2)*4)</f>
        <v>4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>
        <f ca="1">OFFSET(Очки!$A$3,L24,J24+QUOTIENT(MAX($C$34-11,0), 2)*4)</f>
        <v>4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ca="1">SUM(M24:Y24)</f>
        <v>12</v>
      </c>
      <c r="AD24" s="127"/>
    </row>
    <row r="25" spans="1:30" ht="15.95" customHeight="1" x14ac:dyDescent="0.25">
      <c r="A25" s="281">
        <f ca="1">RANK(AB25,AB$6:OFFSET(AB$6,0,0,COUNTA(B$6:B$33)))</f>
        <v>20</v>
      </c>
      <c r="B25" s="284" t="s">
        <v>55</v>
      </c>
      <c r="C25" s="219">
        <v>7.5</v>
      </c>
      <c r="D25" s="225">
        <v>2</v>
      </c>
      <c r="E25" s="226">
        <v>7</v>
      </c>
      <c r="F25" s="227">
        <v>7</v>
      </c>
      <c r="G25" s="223">
        <v>2</v>
      </c>
      <c r="H25" s="228">
        <v>8</v>
      </c>
      <c r="I25" s="226">
        <v>6</v>
      </c>
      <c r="J25" s="222">
        <v>2</v>
      </c>
      <c r="K25" s="226">
        <v>3</v>
      </c>
      <c r="L25" s="229">
        <v>1</v>
      </c>
      <c r="M25" s="273"/>
      <c r="N25" s="192">
        <f ca="1">OFFSET(Очки!$A$3,F25,D25+QUOTIENT(MAX($C$34-11,0), 2)*4)</f>
        <v>5.5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>
        <f ca="1">OFFSET(Очки!$A$3,I25,G25+QUOTIENT(MAX($C$34-11,0), 2)*4)</f>
        <v>6</v>
      </c>
      <c r="S25" s="188">
        <f ca="1">IF(I25&lt;H25,OFFSET(IF(OR($C$34=11,$C$34=12),Очки!$B$17,Очки!$O$18),2+H25-I25,IF(G25=2,12,13-H25)),0)</f>
        <v>1.4</v>
      </c>
      <c r="T25" s="188"/>
      <c r="U25" s="263">
        <f>-5-5-5</f>
        <v>-15</v>
      </c>
      <c r="V25" s="192">
        <f ca="1">OFFSET(Очки!$A$3,L25,J25+QUOTIENT(MAX($C$34-11,0), 2)*4)</f>
        <v>10.5</v>
      </c>
      <c r="W25" s="188">
        <f ca="1">IF(L25&lt;K25,OFFSET(IF(OR($C$34=11,$C$34=12),Очки!$B$17,Очки!$O$18),2+K25-L25,IF(J25=2,12,13-K25)),0)</f>
        <v>1.4</v>
      </c>
      <c r="X25" s="188"/>
      <c r="Y25" s="189"/>
      <c r="Z25" s="136"/>
      <c r="AA25" s="137"/>
      <c r="AB25" s="183">
        <f ca="1">SUM(M25:Y25)</f>
        <v>9.8000000000000007</v>
      </c>
      <c r="AD25" s="127"/>
    </row>
    <row r="26" spans="1:30" ht="15.95" hidden="1" customHeight="1" thickBot="1" x14ac:dyDescent="0.3">
      <c r="A26" s="332" t="e">
        <f ca="1">RANK(AB26,AB$6:OFFSET(AB$6,0,0,COUNTA(B$6:B$33)))</f>
        <v>#N/A</v>
      </c>
      <c r="B26" s="333"/>
      <c r="C26" s="334"/>
      <c r="D26" s="335"/>
      <c r="E26" s="336"/>
      <c r="F26" s="337"/>
      <c r="G26" s="338"/>
      <c r="H26" s="339"/>
      <c r="I26" s="336"/>
      <c r="J26" s="340"/>
      <c r="K26" s="336"/>
      <c r="L26" s="341"/>
      <c r="M26" s="342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3"/>
      <c r="AA26" s="344"/>
      <c r="AB26" s="185">
        <f t="shared" ref="AB6:AB26" ca="1" si="0">SUM(M26:Y26)</f>
        <v>0</v>
      </c>
      <c r="AD26" s="127"/>
    </row>
    <row r="27" spans="1:30" ht="15.95" hidden="1" customHeight="1" x14ac:dyDescent="0.25">
      <c r="A27" s="331" t="e">
        <f ca="1">RANK(AB27,AB$6:OFFSET(AB$6,0,0,COUNTA(B$6:B$33)))</f>
        <v>#N/A</v>
      </c>
      <c r="B27" s="289"/>
      <c r="C27" s="290"/>
      <c r="D27" s="222"/>
      <c r="E27" s="318"/>
      <c r="F27" s="319"/>
      <c r="G27" s="320"/>
      <c r="H27" s="321"/>
      <c r="I27" s="318"/>
      <c r="J27" s="222"/>
      <c r="K27" s="318"/>
      <c r="L27" s="322"/>
      <c r="M27" s="323"/>
      <c r="N27" s="324" t="str">
        <f ca="1">OFFSET(Очки!$A$3,F27,D27+QUOTIENT(MAX($C$34-11,0), 2)*4)</f>
        <v>Место</v>
      </c>
      <c r="O27" s="325">
        <f ca="1">IF(F27&lt;E27,OFFSET(IF(OR($C$34=11,$C$34=12),Очки!$B$17,Очки!$O$18),2+E27-F27,IF(D27=2,12,13-E27)),0)</f>
        <v>0</v>
      </c>
      <c r="P27" s="325"/>
      <c r="Q27" s="326"/>
      <c r="R27" s="324" t="str">
        <f ca="1">OFFSET(Очки!$A$3,I27,G27+QUOTIENT(MAX($C$34-11,0), 2)*4)</f>
        <v>Место</v>
      </c>
      <c r="S27" s="325">
        <f ca="1">IF(I27&lt;H27,OFFSET(IF(OR($C$34=11,$C$34=12),Очки!$B$17,Очки!$O$18),2+H27-I27,IF(G27=2,12,13-H27)),0)</f>
        <v>0</v>
      </c>
      <c r="T27" s="325"/>
      <c r="U27" s="326"/>
      <c r="V27" s="324" t="str">
        <f ca="1">OFFSET(Очки!$A$3,L27,J27+QUOTIENT(MAX($C$34-11,0), 2)*4)</f>
        <v>Место</v>
      </c>
      <c r="W27" s="325">
        <f ca="1">IF(L27&lt;K27,OFFSET(IF(OR($C$34=11,$C$34=12),Очки!$B$17,Очки!$O$18),2+K27-L27,IF(J27=2,12,13-K27)),0)</f>
        <v>0</v>
      </c>
      <c r="X27" s="325"/>
      <c r="Y27" s="327"/>
      <c r="Z27" s="328"/>
      <c r="AA27" s="329"/>
      <c r="AB27" s="330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#N/A</v>
      </c>
      <c r="B28" s="299"/>
      <c r="C28" s="282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#N/A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#N/A</v>
      </c>
      <c r="B30" s="291"/>
      <c r="C30" s="220"/>
      <c r="D30" s="230"/>
      <c r="E30" s="231"/>
      <c r="F30" s="232"/>
      <c r="G30" s="292"/>
      <c r="H30" s="233"/>
      <c r="I30" s="231"/>
      <c r="J30" s="293"/>
      <c r="K30" s="231"/>
      <c r="L30" s="234"/>
      <c r="M30" s="294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5"/>
      <c r="Q30" s="296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5"/>
      <c r="U30" s="296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5"/>
      <c r="Y30" s="297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#N/A</v>
      </c>
      <c r="B31" s="298"/>
      <c r="C31" s="220"/>
      <c r="D31" s="230"/>
      <c r="E31" s="231"/>
      <c r="F31" s="232"/>
      <c r="G31" s="292"/>
      <c r="H31" s="233"/>
      <c r="I31" s="231"/>
      <c r="J31" s="293"/>
      <c r="K31" s="231"/>
      <c r="L31" s="234"/>
      <c r="M31" s="294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5"/>
      <c r="Q31" s="296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5"/>
      <c r="U31" s="296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5"/>
      <c r="Y31" s="297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#N/A</v>
      </c>
      <c r="B32" s="291"/>
      <c r="C32" s="220"/>
      <c r="D32" s="230"/>
      <c r="E32" s="231"/>
      <c r="F32" s="232"/>
      <c r="G32" s="292"/>
      <c r="H32" s="233"/>
      <c r="I32" s="231"/>
      <c r="J32" s="293"/>
      <c r="K32" s="231"/>
      <c r="L32" s="234"/>
      <c r="M32" s="294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5"/>
      <c r="Q32" s="296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5"/>
      <c r="U32" s="296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5"/>
      <c r="Y32" s="297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#N/A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20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sortState ref="B6:AB25">
    <sortCondition descending="1" ref="AB6:AB25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5" priority="3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sqref="A1:AB2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9" t="s">
        <v>92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</row>
    <row r="2" spans="1:31" ht="13.5" customHeight="1" thickBo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127"/>
      <c r="AD2" s="127"/>
      <c r="AE2" s="127"/>
    </row>
    <row r="3" spans="1:31" s="131" customFormat="1" ht="16.5" thickBot="1" x14ac:dyDescent="0.3">
      <c r="A3" s="391" t="s">
        <v>21</v>
      </c>
      <c r="B3" s="394" t="s">
        <v>22</v>
      </c>
      <c r="C3" s="128"/>
      <c r="D3" s="397">
        <v>1</v>
      </c>
      <c r="E3" s="398"/>
      <c r="F3" s="399"/>
      <c r="G3" s="397">
        <v>2</v>
      </c>
      <c r="H3" s="398"/>
      <c r="I3" s="399"/>
      <c r="J3" s="400">
        <v>3</v>
      </c>
      <c r="K3" s="401"/>
      <c r="L3" s="402"/>
      <c r="M3" s="403" t="s">
        <v>2</v>
      </c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5"/>
      <c r="AA3" s="129">
        <f>SUM(M3:Z3)</f>
        <v>0</v>
      </c>
      <c r="AB3" s="406" t="s">
        <v>23</v>
      </c>
      <c r="AC3" s="130"/>
      <c r="AD3" s="130"/>
      <c r="AE3" s="130"/>
    </row>
    <row r="4" spans="1:31" s="131" customFormat="1" ht="16.5" customHeight="1" thickBot="1" x14ac:dyDescent="0.3">
      <c r="A4" s="392"/>
      <c r="B4" s="395"/>
      <c r="C4" s="408" t="s">
        <v>24</v>
      </c>
      <c r="D4" s="410" t="s">
        <v>29</v>
      </c>
      <c r="E4" s="414" t="s">
        <v>31</v>
      </c>
      <c r="F4" s="416" t="s">
        <v>32</v>
      </c>
      <c r="G4" s="410" t="s">
        <v>29</v>
      </c>
      <c r="H4" s="414" t="s">
        <v>31</v>
      </c>
      <c r="I4" s="416" t="s">
        <v>32</v>
      </c>
      <c r="J4" s="410" t="s">
        <v>29</v>
      </c>
      <c r="K4" s="414" t="s">
        <v>31</v>
      </c>
      <c r="L4" s="416" t="s">
        <v>32</v>
      </c>
      <c r="M4" s="418" t="s">
        <v>30</v>
      </c>
      <c r="N4" s="412">
        <v>1</v>
      </c>
      <c r="O4" s="413"/>
      <c r="P4" s="413"/>
      <c r="Q4" s="413"/>
      <c r="R4" s="412">
        <v>2</v>
      </c>
      <c r="S4" s="413"/>
      <c r="T4" s="413"/>
      <c r="U4" s="413"/>
      <c r="V4" s="412">
        <v>3</v>
      </c>
      <c r="W4" s="413"/>
      <c r="X4" s="413"/>
      <c r="Y4" s="413"/>
      <c r="Z4" s="144"/>
      <c r="AA4" s="129"/>
      <c r="AB4" s="407"/>
      <c r="AC4" s="130"/>
      <c r="AD4" s="130"/>
      <c r="AE4" s="130"/>
    </row>
    <row r="5" spans="1:31" s="133" customFormat="1" ht="33" customHeight="1" thickBot="1" x14ac:dyDescent="0.3">
      <c r="A5" s="393"/>
      <c r="B5" s="396"/>
      <c r="C5" s="409"/>
      <c r="D5" s="411"/>
      <c r="E5" s="415"/>
      <c r="F5" s="417"/>
      <c r="G5" s="411"/>
      <c r="H5" s="415"/>
      <c r="I5" s="417"/>
      <c r="J5" s="411"/>
      <c r="K5" s="415"/>
      <c r="L5" s="417"/>
      <c r="M5" s="419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7"/>
      <c r="AC5" s="132"/>
      <c r="AD5" s="132"/>
      <c r="AE5" s="132"/>
    </row>
    <row r="6" spans="1:31" ht="15.75" x14ac:dyDescent="0.25">
      <c r="A6" s="280" t="e">
        <f ca="1">RANK(AB6,AB$6:OFFSET(AB$6,0,0,COUNTA(B$6:B$33)))</f>
        <v>#REF!</v>
      </c>
      <c r="B6" s="317"/>
      <c r="C6" s="287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1" t="e">
        <f ca="1">RANK(AB7,AB$6:OFFSET(AB$6,0,0,COUNTA(B$6:B$33)))</f>
        <v>#REF!</v>
      </c>
      <c r="B7" s="283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1" t="e">
        <f ca="1">RANK(AB8,AB$6:OFFSET(AB$6,0,0,COUNTA(B$6:B$33)))</f>
        <v>#REF!</v>
      </c>
      <c r="B8" s="285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1" t="e">
        <f ca="1">RANK(AB9,AB$6:OFFSET(AB$6,0,0,COUNTA(B$6:B$33)))</f>
        <v>#REF!</v>
      </c>
      <c r="B9" s="286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1" t="e">
        <f ca="1">RANK(AB10,AB$6:OFFSET(AB$6,0,0,COUNTA(B$6:B$33)))</f>
        <v>#REF!</v>
      </c>
      <c r="B10" s="288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1" t="e">
        <f ca="1">RANK(AB11,AB$6:OFFSET(AB$6,0,0,COUNTA(B$6:B$33)))</f>
        <v>#REF!</v>
      </c>
      <c r="B11" s="285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80" t="e">
        <f ca="1">RANK(AB12,AB$6:OFFSET(AB$6,0,0,COUNTA(B$6:B$33)))</f>
        <v>#REF!</v>
      </c>
      <c r="B12" s="283"/>
      <c r="C12" s="282"/>
      <c r="D12" s="222"/>
      <c r="E12" s="318"/>
      <c r="F12" s="319"/>
      <c r="G12" s="320"/>
      <c r="H12" s="321"/>
      <c r="I12" s="318"/>
      <c r="J12" s="222"/>
      <c r="K12" s="318"/>
      <c r="L12" s="322"/>
      <c r="M12" s="323"/>
      <c r="N12" s="324" t="str">
        <f ca="1">OFFSET(Очки!$A$3,F12,D12+QUOTIENT(MAX($C$34-11,0), 2)*4)</f>
        <v>Место</v>
      </c>
      <c r="O12" s="325">
        <f ca="1">IF(F12&lt;E12,OFFSET(IF(OR($C$34=11,$C$34=12),Очки!$B$17,Очки!$O$18),2+E12-F12,IF(D12=2,12,13-E12)),0)</f>
        <v>0</v>
      </c>
      <c r="P12" s="325"/>
      <c r="Q12" s="326"/>
      <c r="R12" s="324" t="str">
        <f ca="1">OFFSET(Очки!$A$3,I12,G12+QUOTIENT(MAX($C$34-11,0), 2)*4)</f>
        <v>Место</v>
      </c>
      <c r="S12" s="325">
        <f ca="1">IF(I12&lt;H12,OFFSET(IF(OR($C$34=11,$C$34=12),Очки!$B$17,Очки!$O$18),2+H12-I12,IF(G12=2,12,13-H12)),0)</f>
        <v>0</v>
      </c>
      <c r="T12" s="325"/>
      <c r="U12" s="326"/>
      <c r="V12" s="324" t="str">
        <f ca="1">OFFSET(Очки!$A$3,L12,J12+QUOTIENT(MAX($C$34-11,0), 2)*4)</f>
        <v>Место</v>
      </c>
      <c r="W12" s="325">
        <f ca="1">IF(L12&lt;K12,OFFSET(IF(OR($C$34=11,$C$34=12),Очки!$B$17,Очки!$O$18),2+K12-L12,IF(J12=2,12,13-K12)),0)</f>
        <v>0</v>
      </c>
      <c r="X12" s="325"/>
      <c r="Y12" s="327"/>
      <c r="Z12" s="328"/>
      <c r="AA12" s="329"/>
      <c r="AB12" s="330">
        <f t="shared" ca="1" si="0"/>
        <v>0</v>
      </c>
      <c r="AC12" s="127"/>
      <c r="AD12" s="127"/>
      <c r="AE12" s="127"/>
    </row>
    <row r="13" spans="1:31" ht="15.75" x14ac:dyDescent="0.25">
      <c r="A13" s="281" t="e">
        <f ca="1">RANK(AB13,AB$6:OFFSET(AB$6,0,0,COUNTA(B$6:B$33)))</f>
        <v>#REF!</v>
      </c>
      <c r="B13" s="283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1" t="e">
        <f ca="1">RANK(AB14,AB$6:OFFSET(AB$6,0,0,COUNTA(B$6:B$33)))</f>
        <v>#REF!</v>
      </c>
      <c r="B14" s="284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1" t="e">
        <f ca="1">RANK(AB15,AB$6:OFFSET(AB$6,0,0,COUNTA(B$6:B$33)))</f>
        <v>#REF!</v>
      </c>
      <c r="B15" s="285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1" t="e">
        <f ca="1">RANK(AB16,AB$6:OFFSET(AB$6,0,0,COUNTA(B$6:B$33)))</f>
        <v>#REF!</v>
      </c>
      <c r="B16" s="284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1" t="e">
        <f ca="1">RANK(AB17,AB$6:OFFSET(AB$6,0,0,COUNTA(B$6:B$33)))</f>
        <v>#REF!</v>
      </c>
      <c r="B17" s="283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1" t="e">
        <f ca="1">RANK(AB18,AB$6:OFFSET(AB$6,0,0,COUNTA(B$6:B$33)))</f>
        <v>#REF!</v>
      </c>
      <c r="B18" s="284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1" t="e">
        <f ca="1">RANK(AB19,AB$6:OFFSET(AB$6,0,0,COUNTA(B$6:B$33)))</f>
        <v>#REF!</v>
      </c>
      <c r="B19" s="284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1" t="e">
        <f ca="1">RANK(AB20,AB$6:OFFSET(AB$6,0,0,COUNTA(B$6:B$33)))</f>
        <v>#REF!</v>
      </c>
      <c r="B20" s="284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1" t="e">
        <f ca="1">RANK(AB21,AB$6:OFFSET(AB$6,0,0,COUNTA(B$6:B$33)))</f>
        <v>#REF!</v>
      </c>
      <c r="B21" s="284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1" t="e">
        <f ca="1">RANK(AB22,AB$6:OFFSET(AB$6,0,0,COUNTA(B$6:B$33)))</f>
        <v>#REF!</v>
      </c>
      <c r="B22" s="284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1" t="e">
        <f ca="1">RANK(AB23,AB$6:OFFSET(AB$6,0,0,COUNTA(B$6:B$33)))</f>
        <v>#REF!</v>
      </c>
      <c r="B23" s="283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1" t="e">
        <f ca="1">RANK(AB24,AB$6:OFFSET(AB$6,0,0,COUNTA(B$6:B$33)))</f>
        <v>#REF!</v>
      </c>
      <c r="B24" s="284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1" t="e">
        <f ca="1">RANK(AB25,AB$6:OFFSET(AB$6,0,0,COUNTA(B$6:B$33)))</f>
        <v>#REF!</v>
      </c>
      <c r="B25" s="283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2" t="e">
        <f ca="1">RANK(AB26,AB$6:OFFSET(AB$6,0,0,COUNTA(B$6:B$33)))</f>
        <v>#REF!</v>
      </c>
      <c r="B26" s="333"/>
      <c r="C26" s="334"/>
      <c r="D26" s="335"/>
      <c r="E26" s="336"/>
      <c r="F26" s="337"/>
      <c r="G26" s="338"/>
      <c r="H26" s="339"/>
      <c r="I26" s="336"/>
      <c r="J26" s="340"/>
      <c r="K26" s="336"/>
      <c r="L26" s="341"/>
      <c r="M26" s="342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3"/>
      <c r="AA26" s="344"/>
      <c r="AB26" s="185">
        <f t="shared" ca="1" si="0"/>
        <v>0</v>
      </c>
      <c r="AD26" s="127"/>
    </row>
    <row r="27" spans="1:30" ht="15.95" hidden="1" customHeight="1" x14ac:dyDescent="0.25">
      <c r="A27" s="331" t="e">
        <f ca="1">RANK(AB27,AB$6:OFFSET(AB$6,0,0,COUNTA(B$6:B$33)))</f>
        <v>#REF!</v>
      </c>
      <c r="B27" s="289"/>
      <c r="C27" s="290"/>
      <c r="D27" s="222"/>
      <c r="E27" s="318"/>
      <c r="F27" s="319"/>
      <c r="G27" s="320"/>
      <c r="H27" s="321"/>
      <c r="I27" s="318"/>
      <c r="J27" s="222"/>
      <c r="K27" s="318"/>
      <c r="L27" s="322"/>
      <c r="M27" s="323"/>
      <c r="N27" s="324" t="str">
        <f ca="1">OFFSET(Очки!$A$3,F27,D27+QUOTIENT(MAX($C$34-11,0), 2)*4)</f>
        <v>Место</v>
      </c>
      <c r="O27" s="325">
        <f ca="1">IF(F27&lt;E27,OFFSET(IF(OR($C$34=11,$C$34=12),Очки!$B$17,Очки!$O$18),2+E27-F27,IF(D27=2,12,13-E27)),0)</f>
        <v>0</v>
      </c>
      <c r="P27" s="325"/>
      <c r="Q27" s="326"/>
      <c r="R27" s="324" t="str">
        <f ca="1">OFFSET(Очки!$A$3,I27,G27+QUOTIENT(MAX($C$34-11,0), 2)*4)</f>
        <v>Место</v>
      </c>
      <c r="S27" s="325">
        <f ca="1">IF(I27&lt;H27,OFFSET(IF(OR($C$34=11,$C$34=12),Очки!$B$17,Очки!$O$18),2+H27-I27,IF(G27=2,12,13-H27)),0)</f>
        <v>0</v>
      </c>
      <c r="T27" s="325"/>
      <c r="U27" s="326"/>
      <c r="V27" s="324" t="str">
        <f ca="1">OFFSET(Очки!$A$3,L27,J27+QUOTIENT(MAX($C$34-11,0), 2)*4)</f>
        <v>Место</v>
      </c>
      <c r="W27" s="325">
        <f ca="1">IF(L27&lt;K27,OFFSET(IF(OR($C$34=11,$C$34=12),Очки!$B$17,Очки!$O$18),2+K27-L27,IF(J27=2,12,13-K27)),0)</f>
        <v>0</v>
      </c>
      <c r="X27" s="325"/>
      <c r="Y27" s="327"/>
      <c r="Z27" s="328"/>
      <c r="AA27" s="329"/>
      <c r="AB27" s="330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299"/>
      <c r="C28" s="282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1"/>
      <c r="C30" s="220"/>
      <c r="D30" s="230"/>
      <c r="E30" s="231"/>
      <c r="F30" s="232"/>
      <c r="G30" s="292"/>
      <c r="H30" s="233"/>
      <c r="I30" s="231"/>
      <c r="J30" s="293"/>
      <c r="K30" s="231"/>
      <c r="L30" s="234"/>
      <c r="M30" s="294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5"/>
      <c r="Q30" s="296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5"/>
      <c r="U30" s="296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5"/>
      <c r="Y30" s="297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298"/>
      <c r="C31" s="220"/>
      <c r="D31" s="230"/>
      <c r="E31" s="231"/>
      <c r="F31" s="232"/>
      <c r="G31" s="292"/>
      <c r="H31" s="233"/>
      <c r="I31" s="231"/>
      <c r="J31" s="293"/>
      <c r="K31" s="231"/>
      <c r="L31" s="234"/>
      <c r="M31" s="294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5"/>
      <c r="Q31" s="296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5"/>
      <c r="U31" s="296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5"/>
      <c r="Y31" s="297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1"/>
      <c r="C32" s="220"/>
      <c r="D32" s="230"/>
      <c r="E32" s="231"/>
      <c r="F32" s="232"/>
      <c r="G32" s="292"/>
      <c r="H32" s="233"/>
      <c r="I32" s="231"/>
      <c r="J32" s="293"/>
      <c r="K32" s="231"/>
      <c r="L32" s="234"/>
      <c r="M32" s="294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5"/>
      <c r="Q32" s="296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5"/>
      <c r="U32" s="296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5"/>
      <c r="Y32" s="297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Рейтинг</vt:lpstr>
      <vt:lpstr>Очки</vt:lpstr>
      <vt:lpstr>19.06</vt:lpstr>
      <vt:lpstr>26.06</vt:lpstr>
      <vt:lpstr>03.07</vt:lpstr>
      <vt:lpstr>10.07</vt:lpstr>
      <vt:lpstr>17.07</vt:lpstr>
      <vt:lpstr>форма (16)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2019-07-17T20:07:09Z</dcterms:modified>
</cp:coreProperties>
</file>