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/>
  </bookViews>
  <sheets>
    <sheet name="Рейтинг" sheetId="4" r:id="rId1"/>
    <sheet name="Очки" sheetId="5" r:id="rId2"/>
    <sheet name="18.04" sheetId="20" r:id="rId3"/>
    <sheet name="25.04" sheetId="15" r:id="rId4"/>
    <sheet name="02.05" sheetId="19" r:id="rId5"/>
    <sheet name="09.05" sheetId="21" r:id="rId6"/>
    <sheet name="16.05" sheetId="23" r:id="rId7"/>
    <sheet name="23.05" sheetId="24" r:id="rId8"/>
    <sheet name="30.01" sheetId="22" r:id="rId9"/>
    <sheet name="02.05 (4)" sheetId="25" r:id="rId10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Y21" i="22" l="1"/>
  <c r="C29" i="25" l="1"/>
  <c r="W28" i="25"/>
  <c r="V28" i="25"/>
  <c r="S28" i="25"/>
  <c r="R28" i="25"/>
  <c r="O28" i="25"/>
  <c r="N28" i="25"/>
  <c r="W27" i="25"/>
  <c r="V27" i="25"/>
  <c r="S27" i="25"/>
  <c r="R27" i="25"/>
  <c r="O27" i="25"/>
  <c r="N27" i="25"/>
  <c r="W26" i="25"/>
  <c r="V26" i="25"/>
  <c r="S26" i="25"/>
  <c r="R26" i="25"/>
  <c r="O26" i="25"/>
  <c r="N26" i="25"/>
  <c r="W25" i="25"/>
  <c r="V25" i="25"/>
  <c r="S25" i="25"/>
  <c r="R25" i="25"/>
  <c r="O25" i="25"/>
  <c r="N25" i="25"/>
  <c r="W24" i="25"/>
  <c r="V24" i="25"/>
  <c r="S24" i="25"/>
  <c r="R24" i="25"/>
  <c r="O24" i="25"/>
  <c r="N24" i="25"/>
  <c r="W23" i="25"/>
  <c r="V23" i="25"/>
  <c r="S23" i="25"/>
  <c r="R23" i="25"/>
  <c r="O23" i="25"/>
  <c r="N23" i="25"/>
  <c r="W22" i="25"/>
  <c r="V22" i="25"/>
  <c r="S22" i="25"/>
  <c r="R22" i="25"/>
  <c r="O22" i="25"/>
  <c r="N22" i="25"/>
  <c r="W21" i="25"/>
  <c r="V21" i="25"/>
  <c r="S21" i="25"/>
  <c r="R21" i="25"/>
  <c r="O21" i="25"/>
  <c r="N21" i="25"/>
  <c r="W20" i="25"/>
  <c r="V20" i="25"/>
  <c r="S20" i="25"/>
  <c r="R20" i="25"/>
  <c r="O20" i="25"/>
  <c r="N20" i="25"/>
  <c r="W19" i="25"/>
  <c r="V19" i="25"/>
  <c r="S19" i="25"/>
  <c r="R19" i="25"/>
  <c r="O19" i="25"/>
  <c r="N19" i="25"/>
  <c r="W18" i="25"/>
  <c r="V18" i="25"/>
  <c r="S18" i="25"/>
  <c r="R18" i="25"/>
  <c r="O18" i="25"/>
  <c r="N18" i="25"/>
  <c r="W17" i="25"/>
  <c r="V17" i="25"/>
  <c r="S17" i="25"/>
  <c r="R17" i="25"/>
  <c r="O17" i="25"/>
  <c r="N17" i="25"/>
  <c r="W16" i="25"/>
  <c r="V16" i="25"/>
  <c r="S16" i="25"/>
  <c r="R16" i="25"/>
  <c r="O16" i="25"/>
  <c r="N16" i="25"/>
  <c r="W15" i="25"/>
  <c r="V15" i="25"/>
  <c r="S15" i="25"/>
  <c r="R15" i="25"/>
  <c r="O15" i="25"/>
  <c r="N15" i="25"/>
  <c r="W14" i="25"/>
  <c r="V14" i="25"/>
  <c r="S14" i="25"/>
  <c r="R14" i="25"/>
  <c r="O14" i="25"/>
  <c r="N14" i="25"/>
  <c r="W13" i="25"/>
  <c r="V13" i="25"/>
  <c r="S13" i="25"/>
  <c r="R13" i="25"/>
  <c r="O13" i="25"/>
  <c r="N13" i="25"/>
  <c r="W12" i="25"/>
  <c r="V12" i="25"/>
  <c r="S12" i="25"/>
  <c r="R12" i="25"/>
  <c r="O12" i="25"/>
  <c r="N12" i="25"/>
  <c r="W11" i="25"/>
  <c r="V11" i="25"/>
  <c r="S11" i="25"/>
  <c r="R11" i="25"/>
  <c r="O11" i="25"/>
  <c r="N11" i="25"/>
  <c r="W10" i="25"/>
  <c r="V10" i="25"/>
  <c r="S10" i="25"/>
  <c r="R10" i="25"/>
  <c r="O10" i="25"/>
  <c r="N10" i="25"/>
  <c r="W9" i="25"/>
  <c r="V9" i="25"/>
  <c r="S9" i="25"/>
  <c r="R9" i="25"/>
  <c r="O9" i="25"/>
  <c r="N9" i="25"/>
  <c r="W8" i="25"/>
  <c r="V8" i="25"/>
  <c r="S8" i="25"/>
  <c r="R8" i="25"/>
  <c r="O8" i="25"/>
  <c r="N8" i="25"/>
  <c r="W7" i="25"/>
  <c r="V7" i="25"/>
  <c r="S7" i="25"/>
  <c r="R7" i="25"/>
  <c r="O7" i="25"/>
  <c r="N7" i="25"/>
  <c r="W6" i="25"/>
  <c r="V6" i="25"/>
  <c r="S6" i="25"/>
  <c r="R6" i="25"/>
  <c r="O6" i="25"/>
  <c r="N6" i="25"/>
  <c r="AA3" i="25"/>
  <c r="AB6" i="25" l="1"/>
  <c r="A6" i="25" s="1"/>
  <c r="AB7" i="25"/>
  <c r="A7" i="25" s="1"/>
  <c r="AB8" i="25"/>
  <c r="A8" i="25" s="1"/>
  <c r="AB9" i="25"/>
  <c r="A9" i="25" s="1"/>
  <c r="AB10" i="25"/>
  <c r="A10" i="25" s="1"/>
  <c r="AB11" i="25"/>
  <c r="A11" i="25" s="1"/>
  <c r="AB12" i="25"/>
  <c r="A12" i="25" s="1"/>
  <c r="AB13" i="25"/>
  <c r="A13" i="25" s="1"/>
  <c r="AB14" i="25"/>
  <c r="A14" i="25" s="1"/>
  <c r="AB15" i="25"/>
  <c r="A15" i="25" s="1"/>
  <c r="AB16" i="25"/>
  <c r="A16" i="25" s="1"/>
  <c r="AB17" i="25"/>
  <c r="A17" i="25" s="1"/>
  <c r="AB18" i="25"/>
  <c r="A18" i="25" s="1"/>
  <c r="AB19" i="25"/>
  <c r="A19" i="25" s="1"/>
  <c r="AB22" i="25"/>
  <c r="A22" i="25" s="1"/>
  <c r="AB24" i="25"/>
  <c r="A24" i="25" s="1"/>
  <c r="AB20" i="25"/>
  <c r="A20" i="25" s="1"/>
  <c r="AB23" i="25"/>
  <c r="A23" i="25" s="1"/>
  <c r="AB28" i="25"/>
  <c r="A28" i="25" s="1"/>
  <c r="AB21" i="25"/>
  <c r="A21" i="25" s="1"/>
  <c r="AB25" i="25"/>
  <c r="A25" i="25" s="1"/>
  <c r="AB26" i="25"/>
  <c r="A26" i="25" s="1"/>
  <c r="AB27" i="25"/>
  <c r="A27" i="25" s="1"/>
  <c r="J18" i="4"/>
  <c r="C29" i="24"/>
  <c r="W18" i="24" s="1"/>
  <c r="W28" i="24"/>
  <c r="S28" i="24"/>
  <c r="O28" i="24"/>
  <c r="W27" i="24"/>
  <c r="S27" i="24"/>
  <c r="O27" i="24"/>
  <c r="W26" i="24"/>
  <c r="S26" i="24"/>
  <c r="O26" i="24"/>
  <c r="W25" i="24"/>
  <c r="S25" i="24"/>
  <c r="O25" i="24"/>
  <c r="W24" i="24"/>
  <c r="V24" i="24"/>
  <c r="S24" i="24"/>
  <c r="R24" i="24"/>
  <c r="O24" i="24"/>
  <c r="N24" i="24"/>
  <c r="W23" i="24"/>
  <c r="V23" i="24"/>
  <c r="S23" i="24"/>
  <c r="R23" i="24"/>
  <c r="O23" i="24"/>
  <c r="N23" i="24"/>
  <c r="W21" i="24"/>
  <c r="V21" i="24"/>
  <c r="S21" i="24"/>
  <c r="R21" i="24"/>
  <c r="O21" i="24"/>
  <c r="N21" i="24"/>
  <c r="W6" i="24"/>
  <c r="V6" i="24"/>
  <c r="S6" i="24"/>
  <c r="R6" i="24"/>
  <c r="O6" i="24"/>
  <c r="N6" i="24"/>
  <c r="S18" i="24"/>
  <c r="N18" i="24"/>
  <c r="W10" i="24"/>
  <c r="V10" i="24"/>
  <c r="W14" i="24"/>
  <c r="S14" i="24"/>
  <c r="O14" i="24"/>
  <c r="W15" i="24"/>
  <c r="S15" i="24"/>
  <c r="O15" i="24"/>
  <c r="W20" i="24"/>
  <c r="S20" i="24"/>
  <c r="O20" i="24"/>
  <c r="W11" i="24"/>
  <c r="S11" i="24"/>
  <c r="O11" i="24"/>
  <c r="W22" i="24"/>
  <c r="S22" i="24"/>
  <c r="O22" i="24"/>
  <c r="W19" i="24"/>
  <c r="S19" i="24"/>
  <c r="O19" i="24"/>
  <c r="W8" i="24"/>
  <c r="S8" i="24"/>
  <c r="O8" i="24"/>
  <c r="W17" i="24"/>
  <c r="S17" i="24"/>
  <c r="O17" i="24"/>
  <c r="W7" i="24"/>
  <c r="S7" i="24"/>
  <c r="O7" i="24"/>
  <c r="W16" i="24"/>
  <c r="S16" i="24"/>
  <c r="O16" i="24"/>
  <c r="W12" i="24"/>
  <c r="S12" i="24"/>
  <c r="O12" i="24"/>
  <c r="W13" i="24"/>
  <c r="S13" i="24"/>
  <c r="O13" i="24"/>
  <c r="W9" i="24"/>
  <c r="S9" i="24"/>
  <c r="O9" i="24"/>
  <c r="AA3" i="24"/>
  <c r="N25" i="24" l="1"/>
  <c r="R25" i="24"/>
  <c r="V25" i="24"/>
  <c r="N26" i="24"/>
  <c r="R26" i="24"/>
  <c r="V26" i="24"/>
  <c r="N27" i="24"/>
  <c r="R27" i="24"/>
  <c r="V27" i="24"/>
  <c r="N28" i="24"/>
  <c r="R28" i="24"/>
  <c r="V28" i="24"/>
  <c r="N9" i="24"/>
  <c r="R9" i="24"/>
  <c r="V9" i="24"/>
  <c r="N13" i="24"/>
  <c r="R13" i="24"/>
  <c r="V13" i="24"/>
  <c r="N12" i="24"/>
  <c r="R12" i="24"/>
  <c r="V12" i="24"/>
  <c r="N16" i="24"/>
  <c r="R16" i="24"/>
  <c r="V16" i="24"/>
  <c r="N7" i="24"/>
  <c r="R7" i="24"/>
  <c r="V7" i="24"/>
  <c r="N17" i="24"/>
  <c r="R17" i="24"/>
  <c r="V17" i="24"/>
  <c r="N8" i="24"/>
  <c r="R8" i="24"/>
  <c r="V8" i="24"/>
  <c r="N19" i="24"/>
  <c r="R19" i="24"/>
  <c r="V19" i="24"/>
  <c r="N22" i="24"/>
  <c r="R22" i="24"/>
  <c r="V22" i="24"/>
  <c r="N11" i="24"/>
  <c r="R11" i="24"/>
  <c r="V11" i="24"/>
  <c r="N20" i="24"/>
  <c r="R20" i="24"/>
  <c r="V20" i="24"/>
  <c r="N15" i="24"/>
  <c r="R15" i="24"/>
  <c r="V15" i="24"/>
  <c r="N14" i="24"/>
  <c r="R14" i="24"/>
  <c r="V14" i="24"/>
  <c r="N10" i="24"/>
  <c r="R10" i="24"/>
  <c r="R18" i="24"/>
  <c r="V18" i="24"/>
  <c r="AB6" i="24"/>
  <c r="AB24" i="24"/>
  <c r="O10" i="24"/>
  <c r="S10" i="24"/>
  <c r="O18" i="24"/>
  <c r="AB21" i="24"/>
  <c r="AB23" i="24"/>
  <c r="L18" i="4"/>
  <c r="L23" i="4"/>
  <c r="C29" i="23"/>
  <c r="V28" i="23" s="1"/>
  <c r="W28" i="23"/>
  <c r="S28" i="23"/>
  <c r="O28" i="23"/>
  <c r="W27" i="23"/>
  <c r="S27" i="23"/>
  <c r="O27" i="23"/>
  <c r="W26" i="23"/>
  <c r="S26" i="23"/>
  <c r="O26" i="23"/>
  <c r="W25" i="23"/>
  <c r="S25" i="23"/>
  <c r="O25" i="23"/>
  <c r="W24" i="23"/>
  <c r="S24" i="23"/>
  <c r="O24" i="23"/>
  <c r="W23" i="23"/>
  <c r="S23" i="23"/>
  <c r="O23" i="23"/>
  <c r="W22" i="23"/>
  <c r="S22" i="23"/>
  <c r="O22" i="23"/>
  <c r="W21" i="23"/>
  <c r="S21" i="23"/>
  <c r="O21" i="23"/>
  <c r="W16" i="23"/>
  <c r="S16" i="23"/>
  <c r="W17" i="23"/>
  <c r="S17" i="23"/>
  <c r="O17" i="23"/>
  <c r="W15" i="23"/>
  <c r="S15" i="23"/>
  <c r="W12" i="23"/>
  <c r="W13" i="23"/>
  <c r="O13" i="23"/>
  <c r="S18" i="23"/>
  <c r="O18" i="23"/>
  <c r="W7" i="23"/>
  <c r="W9" i="23"/>
  <c r="O20" i="23"/>
  <c r="R14" i="23"/>
  <c r="S10" i="23"/>
  <c r="AA3" i="23"/>
  <c r="AB17" i="24" l="1"/>
  <c r="AB16" i="24"/>
  <c r="AB13" i="24"/>
  <c r="AB25" i="24"/>
  <c r="AB27" i="24"/>
  <c r="AB14" i="24"/>
  <c r="AB15" i="24"/>
  <c r="AB19" i="24"/>
  <c r="AB8" i="24"/>
  <c r="AB7" i="24"/>
  <c r="AB12" i="24"/>
  <c r="AB9" i="24"/>
  <c r="AB28" i="24"/>
  <c r="AB26" i="24"/>
  <c r="AB11" i="24"/>
  <c r="AB20" i="24"/>
  <c r="AB22" i="24"/>
  <c r="AB18" i="24"/>
  <c r="AB10" i="24"/>
  <c r="N11" i="23"/>
  <c r="N14" i="23"/>
  <c r="W14" i="23"/>
  <c r="S9" i="23"/>
  <c r="S7" i="23"/>
  <c r="S19" i="23"/>
  <c r="O14" i="23"/>
  <c r="O7" i="23"/>
  <c r="O12" i="23"/>
  <c r="O15" i="23"/>
  <c r="O16" i="23"/>
  <c r="R10" i="23"/>
  <c r="V10" i="23"/>
  <c r="R9" i="23"/>
  <c r="V9" i="23"/>
  <c r="R6" i="23"/>
  <c r="V11" i="23"/>
  <c r="R8" i="23"/>
  <c r="V20" i="23"/>
  <c r="R12" i="23"/>
  <c r="N6" i="23"/>
  <c r="V6" i="23"/>
  <c r="R11" i="23"/>
  <c r="N10" i="23"/>
  <c r="N8" i="23"/>
  <c r="V8" i="23"/>
  <c r="V14" i="23"/>
  <c r="N20" i="23"/>
  <c r="R20" i="23"/>
  <c r="N9" i="23"/>
  <c r="O6" i="23"/>
  <c r="S6" i="23"/>
  <c r="W6" i="23"/>
  <c r="O11" i="23"/>
  <c r="S11" i="23"/>
  <c r="W11" i="23"/>
  <c r="O10" i="23"/>
  <c r="W10" i="23"/>
  <c r="O8" i="23"/>
  <c r="S8" i="23"/>
  <c r="W8" i="23"/>
  <c r="S14" i="23"/>
  <c r="S20" i="23"/>
  <c r="W20" i="23"/>
  <c r="O9" i="23"/>
  <c r="W18" i="23"/>
  <c r="S13" i="23"/>
  <c r="O19" i="23"/>
  <c r="W19" i="23"/>
  <c r="N7" i="23"/>
  <c r="R7" i="23"/>
  <c r="V7" i="23"/>
  <c r="N18" i="23"/>
  <c r="R18" i="23"/>
  <c r="V18" i="23"/>
  <c r="N13" i="23"/>
  <c r="R13" i="23"/>
  <c r="V13" i="23"/>
  <c r="N19" i="23"/>
  <c r="R19" i="23"/>
  <c r="V19" i="23"/>
  <c r="N12" i="23"/>
  <c r="S12" i="23"/>
  <c r="V12" i="23"/>
  <c r="N15" i="23"/>
  <c r="R15" i="23"/>
  <c r="V15" i="23"/>
  <c r="N17" i="23"/>
  <c r="R17" i="23"/>
  <c r="V17" i="23"/>
  <c r="N16" i="23"/>
  <c r="R16" i="23"/>
  <c r="V16" i="23"/>
  <c r="N21" i="23"/>
  <c r="R21" i="23"/>
  <c r="V21" i="23"/>
  <c r="N22" i="23"/>
  <c r="R22" i="23"/>
  <c r="V22" i="23"/>
  <c r="N23" i="23"/>
  <c r="R23" i="23"/>
  <c r="V23" i="23"/>
  <c r="N24" i="23"/>
  <c r="R24" i="23"/>
  <c r="V24" i="23"/>
  <c r="N25" i="23"/>
  <c r="R25" i="23"/>
  <c r="V25" i="23"/>
  <c r="N26" i="23"/>
  <c r="R26" i="23"/>
  <c r="V26" i="23"/>
  <c r="N27" i="23"/>
  <c r="R27" i="23"/>
  <c r="V27" i="23"/>
  <c r="N28" i="23"/>
  <c r="R28" i="23"/>
  <c r="J45" i="4"/>
  <c r="L45" i="4" s="1"/>
  <c r="N45" i="4" s="1"/>
  <c r="P45" i="4" s="1"/>
  <c r="J43" i="4"/>
  <c r="L43" i="4" s="1"/>
  <c r="N43" i="4" s="1"/>
  <c r="J39" i="4"/>
  <c r="J35" i="4"/>
  <c r="J30" i="4"/>
  <c r="U17" i="21"/>
  <c r="Q17" i="21"/>
  <c r="C29" i="22"/>
  <c r="O21" i="22" s="1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16" i="22"/>
  <c r="V16" i="22"/>
  <c r="S16" i="22"/>
  <c r="R16" i="22"/>
  <c r="O16" i="22"/>
  <c r="N16" i="22"/>
  <c r="W21" i="22"/>
  <c r="V21" i="22"/>
  <c r="S21" i="22"/>
  <c r="R21" i="22"/>
  <c r="V8" i="22"/>
  <c r="S8" i="22"/>
  <c r="R8" i="22"/>
  <c r="O8" i="22"/>
  <c r="N8" i="22"/>
  <c r="V9" i="22"/>
  <c r="S9" i="22"/>
  <c r="R9" i="22"/>
  <c r="N9" i="22"/>
  <c r="V6" i="22"/>
  <c r="R6" i="22"/>
  <c r="N6" i="22"/>
  <c r="W15" i="22"/>
  <c r="V15" i="22"/>
  <c r="R15" i="22"/>
  <c r="O15" i="22"/>
  <c r="N15" i="22"/>
  <c r="V19" i="22"/>
  <c r="S19" i="22"/>
  <c r="R19" i="22"/>
  <c r="O19" i="22"/>
  <c r="N19" i="22"/>
  <c r="W20" i="22"/>
  <c r="V20" i="22"/>
  <c r="R20" i="22"/>
  <c r="O20" i="22"/>
  <c r="N20" i="22"/>
  <c r="W13" i="22"/>
  <c r="V13" i="22"/>
  <c r="S13" i="22"/>
  <c r="R13" i="22"/>
  <c r="O13" i="22"/>
  <c r="N13" i="22"/>
  <c r="W11" i="22"/>
  <c r="V11" i="22"/>
  <c r="S11" i="22"/>
  <c r="R11" i="22"/>
  <c r="O11" i="22"/>
  <c r="N11" i="22"/>
  <c r="W14" i="22"/>
  <c r="V14" i="22"/>
  <c r="S14" i="22"/>
  <c r="R14" i="22"/>
  <c r="O14" i="22"/>
  <c r="N14" i="22"/>
  <c r="W18" i="22"/>
  <c r="V18" i="22"/>
  <c r="S18" i="22"/>
  <c r="R18" i="22"/>
  <c r="O18" i="22"/>
  <c r="N18" i="22"/>
  <c r="W12" i="22"/>
  <c r="V12" i="22"/>
  <c r="S12" i="22"/>
  <c r="R12" i="22"/>
  <c r="O12" i="22"/>
  <c r="N12" i="22"/>
  <c r="W17" i="22"/>
  <c r="V17" i="22"/>
  <c r="S17" i="22"/>
  <c r="R17" i="22"/>
  <c r="O17" i="22"/>
  <c r="N17" i="22"/>
  <c r="W10" i="22"/>
  <c r="V10" i="22"/>
  <c r="S10" i="22"/>
  <c r="R10" i="22"/>
  <c r="O10" i="22"/>
  <c r="N10" i="22"/>
  <c r="W7" i="22"/>
  <c r="V7" i="22"/>
  <c r="S7" i="22"/>
  <c r="R7" i="22"/>
  <c r="O7" i="22"/>
  <c r="N7" i="22"/>
  <c r="AA3" i="22"/>
  <c r="N21" i="22" l="1"/>
  <c r="S20" i="22"/>
  <c r="W19" i="22"/>
  <c r="S15" i="22"/>
  <c r="O6" i="22"/>
  <c r="S6" i="22"/>
  <c r="W6" i="22"/>
  <c r="O9" i="22"/>
  <c r="W9" i="22"/>
  <c r="W8" i="22"/>
  <c r="A16" i="24"/>
  <c r="A8" i="24"/>
  <c r="A24" i="24"/>
  <c r="A18" i="24"/>
  <c r="A6" i="24"/>
  <c r="A7" i="24"/>
  <c r="A23" i="24"/>
  <c r="A26" i="24"/>
  <c r="A28" i="24"/>
  <c r="A11" i="24"/>
  <c r="A25" i="24"/>
  <c r="A9" i="24"/>
  <c r="A21" i="24"/>
  <c r="A13" i="24"/>
  <c r="A27" i="24"/>
  <c r="A10" i="24"/>
  <c r="A20" i="24"/>
  <c r="A12" i="24"/>
  <c r="A14" i="24"/>
  <c r="A22" i="24"/>
  <c r="A17" i="24"/>
  <c r="A19" i="24"/>
  <c r="A15" i="24"/>
  <c r="AB9" i="23"/>
  <c r="AB14" i="23"/>
  <c r="AB6" i="23"/>
  <c r="AB20" i="23"/>
  <c r="AB10" i="23"/>
  <c r="AB11" i="23"/>
  <c r="AB8" i="23"/>
  <c r="AB28" i="23"/>
  <c r="AB27" i="23"/>
  <c r="AB25" i="23"/>
  <c r="AB23" i="23"/>
  <c r="AB21" i="23"/>
  <c r="AB17" i="23"/>
  <c r="AB12" i="23"/>
  <c r="AB13" i="23"/>
  <c r="AB7" i="23"/>
  <c r="AB26" i="23"/>
  <c r="AB24" i="23"/>
  <c r="AB22" i="23"/>
  <c r="AB16" i="23"/>
  <c r="AB15" i="23"/>
  <c r="AB19" i="23"/>
  <c r="AB18" i="23"/>
  <c r="AB7" i="22"/>
  <c r="AB10" i="22"/>
  <c r="AB17" i="22"/>
  <c r="AB12" i="22"/>
  <c r="AB18" i="22"/>
  <c r="AB14" i="22"/>
  <c r="AB11" i="22"/>
  <c r="AB13" i="22"/>
  <c r="AB20" i="22"/>
  <c r="AB19" i="22"/>
  <c r="AB6" i="22"/>
  <c r="AB21" i="22"/>
  <c r="AB15" i="22"/>
  <c r="AB9" i="22"/>
  <c r="AB25" i="22"/>
  <c r="AB8" i="22"/>
  <c r="AB27" i="22"/>
  <c r="AB24" i="22"/>
  <c r="AB22" i="22"/>
  <c r="AB28" i="22"/>
  <c r="AB23" i="22"/>
  <c r="AB26" i="22"/>
  <c r="AB16" i="22"/>
  <c r="A6" i="22" l="1"/>
  <c r="A23" i="22"/>
  <c r="A27" i="22"/>
  <c r="A10" i="22"/>
  <c r="A22" i="22"/>
  <c r="A25" i="22"/>
  <c r="A19" i="22"/>
  <c r="A12" i="22"/>
  <c r="A9" i="22"/>
  <c r="A8" i="22"/>
  <c r="A18" i="22"/>
  <c r="A15" i="22"/>
  <c r="A26" i="22"/>
  <c r="A28" i="22"/>
  <c r="A24" i="22"/>
  <c r="A17" i="22"/>
  <c r="A13" i="22"/>
  <c r="A7" i="22"/>
  <c r="A20" i="22"/>
  <c r="A11" i="22"/>
  <c r="A14" i="22"/>
  <c r="A16" i="22"/>
  <c r="A21" i="22"/>
  <c r="A13" i="23"/>
  <c r="A18" i="23"/>
  <c r="A7" i="23"/>
  <c r="A22" i="23"/>
  <c r="A26" i="23"/>
  <c r="A6" i="23"/>
  <c r="A16" i="23"/>
  <c r="A15" i="23"/>
  <c r="A19" i="23"/>
  <c r="A9" i="23"/>
  <c r="A17" i="23"/>
  <c r="A12" i="23"/>
  <c r="A14" i="23"/>
  <c r="A10" i="23"/>
  <c r="A21" i="23"/>
  <c r="A25" i="23"/>
  <c r="A11" i="23"/>
  <c r="A24" i="23"/>
  <c r="A28" i="23"/>
  <c r="A8" i="23"/>
  <c r="A20" i="23"/>
  <c r="A23" i="23"/>
  <c r="A27" i="23"/>
  <c r="H29" i="4"/>
  <c r="J29" i="4" s="1"/>
  <c r="H25" i="4"/>
  <c r="J25" i="4" s="1"/>
  <c r="Y23" i="19"/>
  <c r="C29" i="19"/>
  <c r="C29" i="21"/>
  <c r="S6" i="21" s="1"/>
  <c r="W28" i="21"/>
  <c r="V28" i="21"/>
  <c r="S28" i="21"/>
  <c r="R28" i="21"/>
  <c r="O28" i="21"/>
  <c r="N28" i="21"/>
  <c r="W27" i="21"/>
  <c r="V27" i="21"/>
  <c r="S27" i="21"/>
  <c r="R27" i="21"/>
  <c r="O27" i="21"/>
  <c r="N27" i="21"/>
  <c r="W26" i="21"/>
  <c r="V26" i="21"/>
  <c r="S26" i="21"/>
  <c r="R26" i="21"/>
  <c r="O26" i="21"/>
  <c r="N26" i="21"/>
  <c r="W25" i="21"/>
  <c r="V25" i="21"/>
  <c r="S25" i="21"/>
  <c r="R25" i="21"/>
  <c r="O25" i="21"/>
  <c r="N25" i="21"/>
  <c r="W24" i="21"/>
  <c r="V24" i="21"/>
  <c r="S24" i="21"/>
  <c r="R24" i="21"/>
  <c r="O24" i="21"/>
  <c r="N24" i="21"/>
  <c r="W23" i="21"/>
  <c r="V23" i="21"/>
  <c r="S23" i="21"/>
  <c r="R23" i="21"/>
  <c r="O23" i="21"/>
  <c r="N23" i="21"/>
  <c r="W22" i="21"/>
  <c r="V22" i="21"/>
  <c r="S22" i="21"/>
  <c r="R22" i="21"/>
  <c r="O22" i="21"/>
  <c r="N22" i="21"/>
  <c r="W21" i="21"/>
  <c r="V21" i="21"/>
  <c r="S21" i="21"/>
  <c r="R21" i="21"/>
  <c r="O21" i="21"/>
  <c r="N21" i="21"/>
  <c r="W6" i="21"/>
  <c r="V6" i="21"/>
  <c r="R6" i="21"/>
  <c r="N6" i="21"/>
  <c r="V14" i="21"/>
  <c r="R14" i="21"/>
  <c r="O14" i="21"/>
  <c r="N14" i="21"/>
  <c r="W13" i="21"/>
  <c r="V13" i="21"/>
  <c r="S13" i="21"/>
  <c r="R13" i="21"/>
  <c r="N13" i="21"/>
  <c r="V15" i="21"/>
  <c r="R15" i="21"/>
  <c r="O15" i="21"/>
  <c r="N15" i="21"/>
  <c r="W9" i="21"/>
  <c r="V9" i="21"/>
  <c r="R9" i="21"/>
  <c r="N9" i="21"/>
  <c r="W17" i="21"/>
  <c r="V17" i="21"/>
  <c r="R17" i="21"/>
  <c r="N17" i="21"/>
  <c r="V11" i="21"/>
  <c r="R11" i="21"/>
  <c r="O11" i="21"/>
  <c r="N11" i="21"/>
  <c r="V10" i="21"/>
  <c r="R10" i="21"/>
  <c r="O10" i="21"/>
  <c r="N10" i="21"/>
  <c r="W19" i="21"/>
  <c r="V19" i="21"/>
  <c r="S19" i="21"/>
  <c r="R19" i="21"/>
  <c r="O19" i="21"/>
  <c r="N19" i="21"/>
  <c r="V8" i="21"/>
  <c r="S8" i="21"/>
  <c r="R8" i="21"/>
  <c r="N8" i="21"/>
  <c r="W20" i="21"/>
  <c r="V20" i="21"/>
  <c r="S20" i="21"/>
  <c r="R20" i="21"/>
  <c r="O20" i="21"/>
  <c r="N20" i="21"/>
  <c r="W12" i="21"/>
  <c r="V12" i="21"/>
  <c r="S12" i="21"/>
  <c r="R12" i="21"/>
  <c r="N12" i="21"/>
  <c r="V16" i="21"/>
  <c r="S16" i="21"/>
  <c r="R16" i="21"/>
  <c r="N16" i="21"/>
  <c r="V7" i="21"/>
  <c r="R7" i="21"/>
  <c r="N7" i="21"/>
  <c r="W18" i="21"/>
  <c r="V18" i="21"/>
  <c r="R18" i="21"/>
  <c r="O18" i="21"/>
  <c r="N18" i="21"/>
  <c r="AA3" i="21"/>
  <c r="S18" i="21" l="1"/>
  <c r="AB18" i="21" s="1"/>
  <c r="O7" i="21"/>
  <c r="S7" i="21"/>
  <c r="W7" i="21"/>
  <c r="O16" i="21"/>
  <c r="W16" i="21"/>
  <c r="O12" i="21"/>
  <c r="AB12" i="21" s="1"/>
  <c r="O8" i="21"/>
  <c r="W8" i="21"/>
  <c r="S10" i="21"/>
  <c r="W10" i="21"/>
  <c r="S11" i="21"/>
  <c r="W11" i="21"/>
  <c r="O17" i="21"/>
  <c r="S17" i="21"/>
  <c r="O9" i="21"/>
  <c r="S9" i="21"/>
  <c r="S15" i="21"/>
  <c r="W15" i="21"/>
  <c r="O13" i="21"/>
  <c r="AB13" i="21" s="1"/>
  <c r="S14" i="21"/>
  <c r="W14" i="21"/>
  <c r="O6" i="21"/>
  <c r="AB6" i="21" s="1"/>
  <c r="AB20" i="21"/>
  <c r="AB22" i="21"/>
  <c r="AB23" i="21"/>
  <c r="AB24" i="21"/>
  <c r="AB28" i="21"/>
  <c r="AB21" i="21"/>
  <c r="AB25" i="21"/>
  <c r="AB26" i="21"/>
  <c r="AB19" i="21"/>
  <c r="AB27" i="21"/>
  <c r="AB14" i="21" l="1"/>
  <c r="AB15" i="21"/>
  <c r="AB9" i="21"/>
  <c r="AB17" i="21"/>
  <c r="AB11" i="21"/>
  <c r="AB10" i="21"/>
  <c r="AB8" i="21"/>
  <c r="AB16" i="21"/>
  <c r="AB7" i="21"/>
  <c r="F47" i="4"/>
  <c r="F31" i="4"/>
  <c r="F42" i="4"/>
  <c r="D28" i="4"/>
  <c r="D22" i="4"/>
  <c r="F22" i="4" s="1"/>
  <c r="D51" i="4"/>
  <c r="F51" i="4" s="1"/>
  <c r="D50" i="4"/>
  <c r="D49" i="4"/>
  <c r="D48" i="4"/>
  <c r="D46" i="4"/>
  <c r="F46" i="4" s="1"/>
  <c r="H46" i="4" s="1"/>
  <c r="J46" i="4" s="1"/>
  <c r="L46" i="4" s="1"/>
  <c r="D44" i="4"/>
  <c r="D37" i="4"/>
  <c r="D36" i="4"/>
  <c r="F36" i="4" s="1"/>
  <c r="H36" i="4" s="1"/>
  <c r="J36" i="4" s="1"/>
  <c r="D33" i="4"/>
  <c r="D34" i="4"/>
  <c r="D19" i="4"/>
  <c r="F19" i="4" s="1"/>
  <c r="D12" i="4"/>
  <c r="F12" i="4" s="1"/>
  <c r="D7" i="4"/>
  <c r="D8" i="4"/>
  <c r="F8" i="4" s="1"/>
  <c r="D13" i="4"/>
  <c r="D10" i="4"/>
  <c r="D16" i="4"/>
  <c r="D27" i="4"/>
  <c r="A27" i="21" l="1"/>
  <c r="A26" i="21"/>
  <c r="A7" i="21"/>
  <c r="A6" i="21"/>
  <c r="A10" i="21"/>
  <c r="A16" i="21"/>
  <c r="A8" i="21"/>
  <c r="A22" i="21"/>
  <c r="A19" i="21"/>
  <c r="A15" i="21"/>
  <c r="A12" i="21"/>
  <c r="A11" i="21"/>
  <c r="A13" i="21"/>
  <c r="A24" i="21"/>
  <c r="A25" i="21"/>
  <c r="A18" i="21"/>
  <c r="A9" i="21"/>
  <c r="A23" i="21"/>
  <c r="A20" i="21"/>
  <c r="A17" i="21"/>
  <c r="A14" i="21"/>
  <c r="A21" i="21"/>
  <c r="A28" i="21"/>
  <c r="D24" i="5"/>
  <c r="O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8" i="20"/>
  <c r="W29" i="20"/>
  <c r="W30" i="20"/>
  <c r="W31" i="20"/>
  <c r="W32" i="20"/>
  <c r="W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3" i="20"/>
  <c r="S24" i="20"/>
  <c r="S27" i="20"/>
  <c r="S29" i="20"/>
  <c r="S30" i="20"/>
  <c r="S31" i="20"/>
  <c r="S32" i="20"/>
  <c r="S33" i="20"/>
  <c r="S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O25" i="20"/>
  <c r="O27" i="20"/>
  <c r="O29" i="20"/>
  <c r="O30" i="20"/>
  <c r="O31" i="20"/>
  <c r="O32" i="20"/>
  <c r="O33" i="20"/>
  <c r="C35" i="20"/>
  <c r="Z6" i="20" l="1"/>
  <c r="Z7" i="20"/>
  <c r="Z8" i="20"/>
  <c r="Z10" i="20"/>
  <c r="Z12" i="20"/>
  <c r="Z14" i="20"/>
  <c r="Z9" i="20"/>
  <c r="Z11" i="20"/>
  <c r="Z13" i="20"/>
  <c r="W30" i="15"/>
  <c r="W31" i="15"/>
  <c r="W32" i="15"/>
  <c r="S31" i="15"/>
  <c r="S32" i="15"/>
  <c r="O31" i="15"/>
  <c r="O32" i="15"/>
  <c r="W23" i="15"/>
  <c r="W27" i="15"/>
  <c r="S30" i="15"/>
  <c r="O30" i="15"/>
  <c r="S23" i="15"/>
  <c r="S27" i="15"/>
  <c r="O23" i="15"/>
  <c r="O27" i="15"/>
  <c r="Z34" i="20" l="1"/>
  <c r="Z15" i="20"/>
  <c r="Z33" i="20"/>
  <c r="Z31" i="20"/>
  <c r="Z29" i="20"/>
  <c r="Z27" i="20"/>
  <c r="Z25" i="20"/>
  <c r="Z23" i="20"/>
  <c r="Z21" i="20"/>
  <c r="Z19" i="20"/>
  <c r="Z17" i="20"/>
  <c r="Z32" i="20"/>
  <c r="Z30" i="20"/>
  <c r="Z28" i="20"/>
  <c r="Z26" i="20"/>
  <c r="Z24" i="20"/>
  <c r="Z22" i="20"/>
  <c r="Z20" i="20"/>
  <c r="Z18" i="20"/>
  <c r="Z16" i="20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7" i="20" l="1"/>
  <c r="A13" i="20"/>
  <c r="A18" i="20"/>
  <c r="A6" i="20"/>
  <c r="A22" i="20"/>
  <c r="A26" i="20"/>
  <c r="A14" i="20"/>
  <c r="A19" i="20"/>
  <c r="A23" i="20"/>
  <c r="A27" i="20"/>
  <c r="A31" i="20"/>
  <c r="A8" i="20"/>
  <c r="A10" i="20"/>
  <c r="A9" i="20"/>
  <c r="A16" i="20"/>
  <c r="A20" i="20"/>
  <c r="A24" i="20"/>
  <c r="A28" i="20"/>
  <c r="A32" i="20"/>
  <c r="A12" i="20"/>
  <c r="A17" i="20"/>
  <c r="A21" i="20"/>
  <c r="A25" i="20"/>
  <c r="A29" i="20"/>
  <c r="A33" i="20"/>
  <c r="A15" i="20"/>
  <c r="A30" i="20"/>
  <c r="A11" i="20"/>
  <c r="A34" i="20"/>
  <c r="V28" i="19"/>
  <c r="W28" i="19"/>
  <c r="S28" i="19"/>
  <c r="O28" i="19"/>
  <c r="W27" i="19"/>
  <c r="S27" i="19"/>
  <c r="O27" i="19"/>
  <c r="W18" i="19"/>
  <c r="S18" i="19"/>
  <c r="O18" i="19"/>
  <c r="W21" i="19"/>
  <c r="S21" i="19"/>
  <c r="O21" i="19"/>
  <c r="W16" i="19"/>
  <c r="S16" i="19"/>
  <c r="O16" i="19"/>
  <c r="W26" i="19"/>
  <c r="S26" i="19"/>
  <c r="O26" i="19"/>
  <c r="W15" i="19"/>
  <c r="S15" i="19"/>
  <c r="O15" i="19"/>
  <c r="W24" i="19"/>
  <c r="S24" i="19"/>
  <c r="O24" i="19"/>
  <c r="W9" i="19"/>
  <c r="S9" i="19"/>
  <c r="O9" i="19"/>
  <c r="W11" i="19"/>
  <c r="S11" i="19"/>
  <c r="O11" i="19"/>
  <c r="W19" i="19"/>
  <c r="S19" i="19"/>
  <c r="O19" i="19"/>
  <c r="W20" i="19"/>
  <c r="S20" i="19"/>
  <c r="O20" i="19"/>
  <c r="W22" i="19"/>
  <c r="S22" i="19"/>
  <c r="O22" i="19"/>
  <c r="W8" i="19"/>
  <c r="S8" i="19"/>
  <c r="O8" i="19"/>
  <c r="W17" i="19"/>
  <c r="S17" i="19"/>
  <c r="O17" i="19"/>
  <c r="W23" i="19"/>
  <c r="S23" i="19"/>
  <c r="O23" i="19"/>
  <c r="W6" i="19"/>
  <c r="S6" i="19"/>
  <c r="O6" i="19"/>
  <c r="W7" i="19"/>
  <c r="S7" i="19"/>
  <c r="O7" i="19"/>
  <c r="W14" i="19"/>
  <c r="S14" i="19"/>
  <c r="O14" i="19"/>
  <c r="W10" i="19"/>
  <c r="S10" i="19"/>
  <c r="O10" i="19"/>
  <c r="W13" i="19"/>
  <c r="V13" i="19"/>
  <c r="S13" i="19"/>
  <c r="R13" i="19"/>
  <c r="O13" i="19"/>
  <c r="N13" i="19"/>
  <c r="W25" i="19"/>
  <c r="V25" i="19"/>
  <c r="S25" i="19"/>
  <c r="R25" i="19"/>
  <c r="O25" i="19"/>
  <c r="N25" i="19"/>
  <c r="W12" i="19"/>
  <c r="V12" i="19"/>
  <c r="S12" i="19"/>
  <c r="R12" i="19"/>
  <c r="O12" i="19"/>
  <c r="N12" i="19"/>
  <c r="AA3" i="19"/>
  <c r="AB12" i="19" l="1"/>
  <c r="AB25" i="19"/>
  <c r="AB13" i="19"/>
  <c r="N10" i="19"/>
  <c r="R10" i="19"/>
  <c r="V10" i="19"/>
  <c r="N14" i="19"/>
  <c r="R14" i="19"/>
  <c r="V14" i="19"/>
  <c r="N7" i="19"/>
  <c r="R7" i="19"/>
  <c r="V7" i="19"/>
  <c r="N6" i="19"/>
  <c r="R6" i="19"/>
  <c r="V6" i="19"/>
  <c r="N23" i="19"/>
  <c r="R23" i="19"/>
  <c r="V23" i="19"/>
  <c r="N17" i="19"/>
  <c r="R17" i="19"/>
  <c r="V17" i="19"/>
  <c r="N8" i="19"/>
  <c r="R8" i="19"/>
  <c r="V8" i="19"/>
  <c r="N22" i="19"/>
  <c r="R22" i="19"/>
  <c r="V22" i="19"/>
  <c r="N20" i="19"/>
  <c r="R20" i="19"/>
  <c r="V20" i="19"/>
  <c r="N19" i="19"/>
  <c r="R19" i="19"/>
  <c r="V19" i="19"/>
  <c r="N11" i="19"/>
  <c r="R11" i="19"/>
  <c r="V11" i="19"/>
  <c r="N9" i="19"/>
  <c r="R9" i="19"/>
  <c r="V9" i="19"/>
  <c r="N24" i="19"/>
  <c r="R24" i="19"/>
  <c r="V24" i="19"/>
  <c r="N15" i="19"/>
  <c r="R15" i="19"/>
  <c r="V15" i="19"/>
  <c r="N26" i="19"/>
  <c r="R26" i="19"/>
  <c r="V26" i="19"/>
  <c r="N16" i="19"/>
  <c r="R16" i="19"/>
  <c r="V16" i="19"/>
  <c r="N21" i="19"/>
  <c r="R21" i="19"/>
  <c r="V21" i="19"/>
  <c r="N18" i="19"/>
  <c r="R18" i="19"/>
  <c r="V18" i="19"/>
  <c r="N27" i="19"/>
  <c r="R27" i="19"/>
  <c r="V27" i="19"/>
  <c r="N28" i="19"/>
  <c r="R28" i="19"/>
  <c r="AB21" i="19" l="1"/>
  <c r="AB28" i="19"/>
  <c r="AB18" i="19"/>
  <c r="AB16" i="19"/>
  <c r="AB15" i="19"/>
  <c r="AB9" i="19"/>
  <c r="AB19" i="19"/>
  <c r="AB22" i="19"/>
  <c r="AB17" i="19"/>
  <c r="AB6" i="19"/>
  <c r="AB14" i="19"/>
  <c r="AB27" i="19"/>
  <c r="AB26" i="19"/>
  <c r="AB24" i="19"/>
  <c r="AB11" i="19"/>
  <c r="AB20" i="19"/>
  <c r="AB8" i="19"/>
  <c r="AB23" i="19"/>
  <c r="AB7" i="19"/>
  <c r="AB10" i="19"/>
  <c r="A12" i="19" l="1"/>
  <c r="A24" i="19"/>
  <c r="A20" i="19"/>
  <c r="A27" i="19"/>
  <c r="A23" i="19"/>
  <c r="A10" i="19"/>
  <c r="A28" i="19"/>
  <c r="A7" i="19"/>
  <c r="A8" i="19"/>
  <c r="A11" i="19"/>
  <c r="A26" i="19"/>
  <c r="A14" i="19"/>
  <c r="A17" i="19"/>
  <c r="A19" i="19"/>
  <c r="A15" i="19"/>
  <c r="A18" i="19"/>
  <c r="A22" i="19"/>
  <c r="A9" i="19"/>
  <c r="A21" i="19"/>
  <c r="A6" i="19"/>
  <c r="A16" i="19"/>
  <c r="A25" i="19"/>
  <c r="A13" i="19"/>
  <c r="L39" i="4"/>
  <c r="N39" i="4" s="1"/>
  <c r="L29" i="4"/>
  <c r="C34" i="15" l="1"/>
  <c r="S16" i="15" s="1"/>
  <c r="W33" i="15"/>
  <c r="S33" i="15"/>
  <c r="O33" i="15"/>
  <c r="W29" i="15"/>
  <c r="S29" i="15"/>
  <c r="O29" i="15"/>
  <c r="W28" i="15"/>
  <c r="S28" i="15"/>
  <c r="O28" i="15"/>
  <c r="W19" i="15"/>
  <c r="O19" i="15"/>
  <c r="W9" i="15"/>
  <c r="S9" i="15"/>
  <c r="O9" i="15"/>
  <c r="W13" i="15"/>
  <c r="S13" i="15"/>
  <c r="O13" i="15"/>
  <c r="W25" i="15"/>
  <c r="S25" i="15"/>
  <c r="W16" i="15"/>
  <c r="O16" i="15"/>
  <c r="S12" i="15"/>
  <c r="O12" i="15"/>
  <c r="W18" i="15"/>
  <c r="S18" i="15"/>
  <c r="O18" i="15"/>
  <c r="N22" i="15"/>
  <c r="W10" i="15"/>
  <c r="V10" i="15"/>
  <c r="O10" i="15"/>
  <c r="V14" i="15"/>
  <c r="O14" i="15"/>
  <c r="V6" i="15"/>
  <c r="W26" i="15"/>
  <c r="S26" i="15"/>
  <c r="O26" i="15"/>
  <c r="S24" i="15"/>
  <c r="W20" i="15"/>
  <c r="O20" i="15"/>
  <c r="W17" i="15"/>
  <c r="S17" i="15"/>
  <c r="V21" i="15"/>
  <c r="S21" i="15"/>
  <c r="R21" i="15"/>
  <c r="W11" i="15"/>
  <c r="R11" i="15"/>
  <c r="AA3" i="15"/>
  <c r="V15" i="15" l="1"/>
  <c r="R13" i="15"/>
  <c r="O8" i="15"/>
  <c r="V32" i="15"/>
  <c r="R32" i="15"/>
  <c r="N32" i="15"/>
  <c r="V31" i="15"/>
  <c r="R31" i="15"/>
  <c r="N31" i="15"/>
  <c r="V30" i="15"/>
  <c r="R30" i="15"/>
  <c r="N30" i="15"/>
  <c r="V33" i="15"/>
  <c r="V27" i="15"/>
  <c r="R27" i="15"/>
  <c r="N27" i="15"/>
  <c r="V23" i="15"/>
  <c r="R23" i="15"/>
  <c r="N23" i="15"/>
  <c r="R17" i="15"/>
  <c r="V17" i="15"/>
  <c r="N7" i="15"/>
  <c r="N6" i="15"/>
  <c r="V11" i="15"/>
  <c r="N21" i="15"/>
  <c r="N17" i="15"/>
  <c r="V7" i="15"/>
  <c r="S20" i="15"/>
  <c r="O24" i="15"/>
  <c r="W24" i="15"/>
  <c r="O15" i="15"/>
  <c r="R8" i="15"/>
  <c r="R6" i="15"/>
  <c r="N14" i="15"/>
  <c r="R14" i="15"/>
  <c r="N10" i="15"/>
  <c r="R10" i="15"/>
  <c r="V22" i="15"/>
  <c r="W12" i="15"/>
  <c r="O25" i="15"/>
  <c r="S19" i="15"/>
  <c r="N11" i="15"/>
  <c r="S11" i="15"/>
  <c r="O21" i="15"/>
  <c r="W21" i="15"/>
  <c r="O17" i="15"/>
  <c r="R7" i="15"/>
  <c r="N20" i="15"/>
  <c r="R20" i="15"/>
  <c r="V20" i="15"/>
  <c r="N24" i="15"/>
  <c r="R24" i="15"/>
  <c r="V24" i="15"/>
  <c r="N26" i="15"/>
  <c r="R26" i="15"/>
  <c r="V26" i="15"/>
  <c r="N15" i="15"/>
  <c r="R15" i="15"/>
  <c r="N8" i="15"/>
  <c r="V8" i="15"/>
  <c r="O6" i="15"/>
  <c r="S6" i="15"/>
  <c r="W6" i="15"/>
  <c r="S14" i="15"/>
  <c r="W14" i="15"/>
  <c r="S10" i="15"/>
  <c r="R22" i="15"/>
  <c r="N18" i="15"/>
  <c r="R18" i="15"/>
  <c r="V18" i="15"/>
  <c r="N12" i="15"/>
  <c r="R12" i="15"/>
  <c r="V12" i="15"/>
  <c r="N16" i="15"/>
  <c r="R16" i="15"/>
  <c r="V16" i="15"/>
  <c r="N25" i="15"/>
  <c r="R25" i="15"/>
  <c r="V25" i="15"/>
  <c r="N13" i="15"/>
  <c r="V13" i="15"/>
  <c r="N9" i="15"/>
  <c r="R9" i="15"/>
  <c r="V9" i="15"/>
  <c r="N19" i="15"/>
  <c r="R19" i="15"/>
  <c r="V19" i="15"/>
  <c r="N28" i="15"/>
  <c r="R28" i="15"/>
  <c r="V28" i="15"/>
  <c r="N29" i="15"/>
  <c r="R29" i="15"/>
  <c r="V29" i="15"/>
  <c r="N33" i="15"/>
  <c r="R33" i="15"/>
  <c r="AB32" i="15" l="1"/>
  <c r="AB31" i="15"/>
  <c r="AB30" i="15"/>
  <c r="AB23" i="15"/>
  <c r="AB27" i="15"/>
  <c r="AB10" i="15"/>
  <c r="AB17" i="15"/>
  <c r="AB33" i="15"/>
  <c r="AB28" i="15"/>
  <c r="AB9" i="15"/>
  <c r="AB25" i="15"/>
  <c r="AB12" i="15"/>
  <c r="AB14" i="15"/>
  <c r="AB6" i="15"/>
  <c r="AB24" i="15"/>
  <c r="AB21" i="15"/>
  <c r="AB20" i="15"/>
  <c r="AB29" i="15"/>
  <c r="AB19" i="15"/>
  <c r="AB13" i="15"/>
  <c r="AB16" i="15"/>
  <c r="AB18" i="15"/>
  <c r="AB26" i="15"/>
  <c r="F24" i="4" l="1"/>
  <c r="F33" i="4"/>
  <c r="F32" i="4"/>
  <c r="F28" i="4"/>
  <c r="F20" i="4"/>
  <c r="F50" i="4"/>
  <c r="H50" i="4" s="1"/>
  <c r="J50" i="4" s="1"/>
  <c r="L50" i="4" s="1"/>
  <c r="N50" i="4" s="1"/>
  <c r="P50" i="4" s="1"/>
  <c r="F37" i="4"/>
  <c r="H22" i="4" s="1"/>
  <c r="J22" i="4" s="1"/>
  <c r="F44" i="4"/>
  <c r="F27" i="4"/>
  <c r="H47" i="4" l="1"/>
  <c r="J47" i="4" s="1"/>
  <c r="H28" i="4"/>
  <c r="J28" i="4" s="1"/>
  <c r="L28" i="4" s="1"/>
  <c r="H51" i="4"/>
  <c r="J51" i="4" s="1"/>
  <c r="L51" i="4" s="1"/>
  <c r="N51" i="4" s="1"/>
  <c r="P51" i="4" s="1"/>
  <c r="H20" i="4"/>
  <c r="J20" i="4" s="1"/>
  <c r="H38" i="4"/>
  <c r="J38" i="4" s="1"/>
  <c r="L38" i="4" s="1"/>
  <c r="H24" i="4"/>
  <c r="J24" i="4" s="1"/>
  <c r="H12" i="4"/>
  <c r="H44" i="4"/>
  <c r="J44" i="4" s="1"/>
  <c r="H19" i="4"/>
  <c r="J19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5" i="4"/>
  <c r="F5" i="4" s="1"/>
  <c r="D14" i="4"/>
  <c r="J17" i="4"/>
  <c r="D21" i="4"/>
  <c r="F10" i="4" s="1"/>
  <c r="T22" i="5"/>
  <c r="X22" i="5"/>
  <c r="X23" i="5" s="1"/>
  <c r="P22" i="5"/>
  <c r="P23" i="5" s="1"/>
  <c r="P24" i="5" s="1"/>
  <c r="P25" i="5" s="1"/>
  <c r="P26" i="5" s="1"/>
  <c r="D6" i="4"/>
  <c r="D11" i="4"/>
  <c r="F34" i="4"/>
  <c r="H34" i="4" s="1"/>
  <c r="J34" i="4" s="1"/>
  <c r="L34" i="4" s="1"/>
  <c r="D9" i="4"/>
  <c r="D15" i="4"/>
  <c r="D26" i="4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T48" i="4"/>
  <c r="T49" i="4"/>
  <c r="T46" i="4"/>
  <c r="P53" i="4"/>
  <c r="R53" i="4" s="1"/>
  <c r="P52" i="4"/>
  <c r="R52" i="4" s="1"/>
  <c r="A52" i="4"/>
  <c r="P40" i="4"/>
  <c r="R50" i="4" s="1"/>
  <c r="A5" i="4"/>
  <c r="F21" i="4" l="1"/>
  <c r="H32" i="4"/>
  <c r="J32" i="4" s="1"/>
  <c r="H33" i="4"/>
  <c r="H37" i="4"/>
  <c r="J37" i="4" s="1"/>
  <c r="L47" i="4"/>
  <c r="S22" i="15"/>
  <c r="W7" i="15"/>
  <c r="O11" i="15"/>
  <c r="AB11" i="15" s="1"/>
  <c r="F48" i="4"/>
  <c r="H48" i="4" s="1"/>
  <c r="J48" i="4" s="1"/>
  <c r="L48" i="4" s="1"/>
  <c r="N48" i="4" s="1"/>
  <c r="F16" i="4"/>
  <c r="H16" i="4" s="1"/>
  <c r="F7" i="4"/>
  <c r="F11" i="4"/>
  <c r="F14" i="4"/>
  <c r="F13" i="4"/>
  <c r="F15" i="4"/>
  <c r="F6" i="4"/>
  <c r="H8" i="4" s="1"/>
  <c r="F26" i="4"/>
  <c r="H26" i="4" s="1"/>
  <c r="J26" i="4" s="1"/>
  <c r="F49" i="4"/>
  <c r="H49" i="4" s="1"/>
  <c r="J49" i="4" s="1"/>
  <c r="L49" i="4" s="1"/>
  <c r="N49" i="4" s="1"/>
  <c r="P49" i="4" s="1"/>
  <c r="F9" i="4"/>
  <c r="L24" i="4"/>
  <c r="N24" i="4" s="1"/>
  <c r="P48" i="4"/>
  <c r="R45" i="4" s="1"/>
  <c r="T45" i="4" s="1"/>
  <c r="V45" i="4" s="1"/>
  <c r="T52" i="4"/>
  <c r="V49" i="4" s="1"/>
  <c r="P41" i="4"/>
  <c r="R51" i="4" s="1"/>
  <c r="P56" i="4"/>
  <c r="R56" i="4" s="1"/>
  <c r="T53" i="4"/>
  <c r="V53" i="4" s="1"/>
  <c r="U23" i="5"/>
  <c r="S23" i="5"/>
  <c r="N46" i="4"/>
  <c r="P46" i="4" s="1"/>
  <c r="N34" i="4"/>
  <c r="P54" i="4"/>
  <c r="W23" i="5"/>
  <c r="W24" i="5" s="1"/>
  <c r="P27" i="5"/>
  <c r="P28" i="5" s="1"/>
  <c r="P29" i="5" s="1"/>
  <c r="V23" i="5"/>
  <c r="T23" i="5"/>
  <c r="T24" i="5"/>
  <c r="R23" i="5"/>
  <c r="W22" i="15" s="1"/>
  <c r="S24" i="5"/>
  <c r="Q23" i="5"/>
  <c r="N38" i="4" l="1"/>
  <c r="P38" i="4" s="1"/>
  <c r="N47" i="4"/>
  <c r="P47" i="4" s="1"/>
  <c r="H6" i="4"/>
  <c r="H15" i="4"/>
  <c r="J15" i="4" s="1"/>
  <c r="L30" i="4"/>
  <c r="J33" i="4"/>
  <c r="L33" i="4" s="1"/>
  <c r="N33" i="4" s="1"/>
  <c r="P34" i="4" s="1"/>
  <c r="R34" i="4" s="1"/>
  <c r="L20" i="4"/>
  <c r="L37" i="4"/>
  <c r="L44" i="4"/>
  <c r="H7" i="4"/>
  <c r="H13" i="4"/>
  <c r="H27" i="4"/>
  <c r="J27" i="4" s="1"/>
  <c r="L27" i="4" s="1"/>
  <c r="H9" i="4"/>
  <c r="J9" i="4" s="1"/>
  <c r="H11" i="4"/>
  <c r="J7" i="4" s="1"/>
  <c r="H10" i="4"/>
  <c r="O22" i="15"/>
  <c r="AB22" i="15" s="1"/>
  <c r="S7" i="15"/>
  <c r="N29" i="4"/>
  <c r="L35" i="4"/>
  <c r="L32" i="4"/>
  <c r="J12" i="4"/>
  <c r="L12" i="4" s="1"/>
  <c r="H42" i="4"/>
  <c r="J42" i="4" s="1"/>
  <c r="L42" i="4" s="1"/>
  <c r="N37" i="4" s="1"/>
  <c r="P37" i="4" s="1"/>
  <c r="R37" i="4" s="1"/>
  <c r="H31" i="4"/>
  <c r="J31" i="4" s="1"/>
  <c r="L31" i="4" s="1"/>
  <c r="N30" i="4" s="1"/>
  <c r="J16" i="4"/>
  <c r="J13" i="4"/>
  <c r="H14" i="4"/>
  <c r="J10" i="4" s="1"/>
  <c r="H5" i="4"/>
  <c r="J6" i="4" s="1"/>
  <c r="H21" i="4"/>
  <c r="L26" i="4" s="1"/>
  <c r="N12" i="4" s="1"/>
  <c r="T51" i="4"/>
  <c r="V48" i="4" s="1"/>
  <c r="T56" i="4"/>
  <c r="V24" i="5"/>
  <c r="R41" i="4"/>
  <c r="T41" i="4" s="1"/>
  <c r="V41" i="4" s="1"/>
  <c r="U24" i="5"/>
  <c r="R54" i="4"/>
  <c r="R47" i="4"/>
  <c r="S25" i="5"/>
  <c r="S26" i="5" s="1"/>
  <c r="Q24" i="5"/>
  <c r="P30" i="5"/>
  <c r="P31" i="5" s="1"/>
  <c r="R24" i="5"/>
  <c r="T25" i="5"/>
  <c r="N31" i="4" l="1"/>
  <c r="J11" i="4"/>
  <c r="L7" i="4" s="1"/>
  <c r="N42" i="4"/>
  <c r="N35" i="4"/>
  <c r="N27" i="4"/>
  <c r="N44" i="4"/>
  <c r="L11" i="4"/>
  <c r="N11" i="4" s="1"/>
  <c r="P42" i="4"/>
  <c r="J14" i="4"/>
  <c r="L15" i="4"/>
  <c r="N15" i="4" s="1"/>
  <c r="L36" i="4"/>
  <c r="N20" i="4" s="1"/>
  <c r="J5" i="4"/>
  <c r="L6" i="4" s="1"/>
  <c r="N6" i="4" s="1"/>
  <c r="P6" i="4" s="1"/>
  <c r="R6" i="4" s="1"/>
  <c r="T6" i="4" s="1"/>
  <c r="V6" i="4" s="1"/>
  <c r="L25" i="4"/>
  <c r="N32" i="4" s="1"/>
  <c r="P30" i="4"/>
  <c r="L19" i="4"/>
  <c r="W8" i="15"/>
  <c r="S8" i="15"/>
  <c r="Q25" i="5"/>
  <c r="S15" i="15"/>
  <c r="N26" i="4"/>
  <c r="P26" i="4" s="1"/>
  <c r="L22" i="4"/>
  <c r="L9" i="4"/>
  <c r="N9" i="4" s="1"/>
  <c r="P9" i="4" s="1"/>
  <c r="L10" i="4"/>
  <c r="J8" i="4"/>
  <c r="L8" i="4" s="1"/>
  <c r="N7" i="4" s="1"/>
  <c r="J21" i="4"/>
  <c r="L13" i="4" s="1"/>
  <c r="N13" i="4" s="1"/>
  <c r="T37" i="4"/>
  <c r="V37" i="4" s="1"/>
  <c r="R25" i="5"/>
  <c r="V52" i="4"/>
  <c r="V56" i="4"/>
  <c r="T34" i="4"/>
  <c r="V34" i="4" s="1"/>
  <c r="T50" i="4"/>
  <c r="T54" i="4"/>
  <c r="T47" i="4"/>
  <c r="V46" i="4" s="1"/>
  <c r="U25" i="5"/>
  <c r="O7" i="15" s="1"/>
  <c r="AB7" i="15" s="1"/>
  <c r="V25" i="5"/>
  <c r="W15" i="15" s="1"/>
  <c r="R26" i="5"/>
  <c r="Q26" i="5"/>
  <c r="Q27" i="5" s="1"/>
  <c r="S27" i="5"/>
  <c r="S28" i="5" s="1"/>
  <c r="T26" i="5"/>
  <c r="P44" i="4" l="1"/>
  <c r="P43" i="4"/>
  <c r="P33" i="4"/>
  <c r="R33" i="4" s="1"/>
  <c r="T33" i="4" s="1"/>
  <c r="V33" i="4" s="1"/>
  <c r="P39" i="4"/>
  <c r="R38" i="4" s="1"/>
  <c r="T38" i="4" s="1"/>
  <c r="V38" i="4" s="1"/>
  <c r="N25" i="4"/>
  <c r="N36" i="4"/>
  <c r="N18" i="4"/>
  <c r="N22" i="4"/>
  <c r="P31" i="4" s="1"/>
  <c r="R30" i="4" s="1"/>
  <c r="T30" i="4" s="1"/>
  <c r="V30" i="4" s="1"/>
  <c r="N28" i="4"/>
  <c r="P29" i="4" s="1"/>
  <c r="N19" i="4"/>
  <c r="P20" i="4" s="1"/>
  <c r="N8" i="4"/>
  <c r="P11" i="4" s="1"/>
  <c r="R9" i="4" s="1"/>
  <c r="T9" i="4" s="1"/>
  <c r="L5" i="4"/>
  <c r="N5" i="4" s="1"/>
  <c r="P5" i="4" s="1"/>
  <c r="R5" i="4" s="1"/>
  <c r="T5" i="4" s="1"/>
  <c r="V5" i="4" s="1"/>
  <c r="L21" i="4"/>
  <c r="N23" i="4" s="1"/>
  <c r="L16" i="4"/>
  <c r="N16" i="4" s="1"/>
  <c r="P12" i="4" s="1"/>
  <c r="P32" i="4"/>
  <c r="R32" i="4" s="1"/>
  <c r="R29" i="4"/>
  <c r="T29" i="4" s="1"/>
  <c r="V29" i="4" s="1"/>
  <c r="P27" i="4"/>
  <c r="P8" i="4"/>
  <c r="R8" i="4" s="1"/>
  <c r="T8" i="4" s="1"/>
  <c r="P13" i="4"/>
  <c r="P28" i="4"/>
  <c r="R39" i="4"/>
  <c r="T39" i="4" s="1"/>
  <c r="V39" i="4" s="1"/>
  <c r="AB8" i="15"/>
  <c r="AB15" i="15"/>
  <c r="L14" i="4"/>
  <c r="N10" i="4" s="1"/>
  <c r="P7" i="4" s="1"/>
  <c r="R7" i="4" s="1"/>
  <c r="T7" i="4" s="1"/>
  <c r="L17" i="4"/>
  <c r="N17" i="4" s="1"/>
  <c r="P17" i="4" s="1"/>
  <c r="R17" i="4" s="1"/>
  <c r="U26" i="5"/>
  <c r="V47" i="4"/>
  <c r="V50" i="4"/>
  <c r="V51" i="4"/>
  <c r="V54" i="4"/>
  <c r="T27" i="5"/>
  <c r="R27" i="5"/>
  <c r="Q28" i="5"/>
  <c r="Q29" i="5" s="1"/>
  <c r="Q30" i="5" s="1"/>
  <c r="R40" i="4" l="1"/>
  <c r="T40" i="4" s="1"/>
  <c r="V40" i="4" s="1"/>
  <c r="R43" i="4"/>
  <c r="T43" i="4" s="1"/>
  <c r="V43" i="4" s="1"/>
  <c r="R28" i="4"/>
  <c r="R42" i="4"/>
  <c r="T42" i="4" s="1"/>
  <c r="V42" i="4" s="1"/>
  <c r="R44" i="4"/>
  <c r="T44" i="4" s="1"/>
  <c r="V44" i="4" s="1"/>
  <c r="P35" i="4"/>
  <c r="R35" i="4" s="1"/>
  <c r="T35" i="4" s="1"/>
  <c r="V35" i="4" s="1"/>
  <c r="P36" i="4"/>
  <c r="R36" i="4" s="1"/>
  <c r="T36" i="4" s="1"/>
  <c r="V36" i="4" s="1"/>
  <c r="P22" i="4"/>
  <c r="P16" i="4"/>
  <c r="R16" i="4" s="1"/>
  <c r="P19" i="4"/>
  <c r="R20" i="4" s="1"/>
  <c r="T20" i="4" s="1"/>
  <c r="V20" i="4" s="1"/>
  <c r="P18" i="4"/>
  <c r="P25" i="4"/>
  <c r="R25" i="4" s="1"/>
  <c r="T25" i="4" s="1"/>
  <c r="N14" i="4"/>
  <c r="P14" i="4" s="1"/>
  <c r="N21" i="4"/>
  <c r="R26" i="4"/>
  <c r="V7" i="4"/>
  <c r="A30" i="15"/>
  <c r="A32" i="15"/>
  <c r="A31" i="15"/>
  <c r="A27" i="15"/>
  <c r="A23" i="15"/>
  <c r="R13" i="4"/>
  <c r="T13" i="4" s="1"/>
  <c r="V13" i="4" s="1"/>
  <c r="V9" i="4"/>
  <c r="V8" i="4"/>
  <c r="A15" i="15"/>
  <c r="T28" i="4"/>
  <c r="V28" i="4" s="1"/>
  <c r="T17" i="4"/>
  <c r="R12" i="4"/>
  <c r="T12" i="4" s="1"/>
  <c r="R27" i="4"/>
  <c r="T26" i="4" s="1"/>
  <c r="V26" i="4" s="1"/>
  <c r="T32" i="4"/>
  <c r="V32" i="4" s="1"/>
  <c r="P24" i="4"/>
  <c r="P15" i="4"/>
  <c r="R15" i="4" s="1"/>
  <c r="T15" i="4" s="1"/>
  <c r="P10" i="4"/>
  <c r="R11" i="4" s="1"/>
  <c r="A28" i="15"/>
  <c r="A13" i="15"/>
  <c r="A21" i="15"/>
  <c r="A26" i="15"/>
  <c r="A25" i="15"/>
  <c r="A18" i="15"/>
  <c r="A17" i="15"/>
  <c r="A33" i="15"/>
  <c r="A7" i="15"/>
  <c r="A12" i="15"/>
  <c r="A11" i="15"/>
  <c r="A19" i="15"/>
  <c r="A22" i="15"/>
  <c r="A29" i="15"/>
  <c r="A24" i="15"/>
  <c r="A20" i="15"/>
  <c r="A6" i="15"/>
  <c r="A10" i="15"/>
  <c r="A14" i="15"/>
  <c r="A16" i="15"/>
  <c r="A8" i="15"/>
  <c r="A9" i="15"/>
  <c r="R28" i="5"/>
  <c r="R24" i="4" l="1"/>
  <c r="T24" i="4" s="1"/>
  <c r="V24" i="4" s="1"/>
  <c r="R10" i="4"/>
  <c r="T10" i="4" s="1"/>
  <c r="P23" i="4"/>
  <c r="R22" i="4" s="1"/>
  <c r="P21" i="4"/>
  <c r="R21" i="4" s="1"/>
  <c r="T21" i="4" s="1"/>
  <c r="V21" i="4" s="1"/>
  <c r="R18" i="4"/>
  <c r="T18" i="4" s="1"/>
  <c r="R23" i="4"/>
  <c r="T23" i="4" s="1"/>
  <c r="R31" i="4"/>
  <c r="T31" i="4" s="1"/>
  <c r="V31" i="4" s="1"/>
  <c r="V25" i="4"/>
  <c r="V12" i="4"/>
  <c r="V23" i="4"/>
  <c r="T22" i="4"/>
  <c r="T11" i="4"/>
  <c r="T27" i="4"/>
  <c r="V27" i="4" s="1"/>
  <c r="R14" i="4"/>
  <c r="T14" i="4" s="1"/>
  <c r="R19" i="4"/>
  <c r="R29" i="5"/>
  <c r="A53" i="4"/>
  <c r="A54" i="4" s="1"/>
  <c r="A55" i="4" s="1"/>
  <c r="A56" i="4" s="1"/>
  <c r="A57" i="4" s="1"/>
  <c r="A58" i="4" s="1"/>
  <c r="A59" i="4" s="1"/>
  <c r="V10" i="4" l="1"/>
  <c r="V15" i="4"/>
  <c r="V22" i="4"/>
  <c r="V14" i="4"/>
  <c r="V11" i="4"/>
  <c r="T16" i="4"/>
  <c r="V17" i="4" s="1"/>
  <c r="T19" i="4"/>
  <c r="V18" i="4" s="1"/>
  <c r="V19" i="4" l="1"/>
  <c r="V16" i="4"/>
  <c r="A46" i="4" l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<sst xmlns="http://schemas.openxmlformats.org/spreadsheetml/2006/main" count="560" uniqueCount="109">
  <si>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</si>
  <si>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</si>
  <si>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</si>
  <si>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</si>
  <si>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</si>
  <si>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</si>
  <si>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</si>
  <si>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</si>
  <si>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</si>
  <si>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</si>
  <si>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</si>
  <si>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</si>
  <si>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</si>
  <si>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</si>
  <si>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</si>
  <si>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</si>
  <si>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</si>
  <si>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</si>
  <si>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</si>
  <si>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</si>
  <si>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</si>
  <si>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</si>
  <si>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</si>
  <si>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</si>
  <si>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</si>
  <si>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</si>
  <si>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</si>
  <si>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</si>
  <si>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</si>
  <si>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</si>
  <si>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</si>
  <si>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</si>
  <si>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</si>
  <si>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</si>
  <si>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</si>
  <si>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</si>
  <si>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</si>
  <si>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</si>
  <si>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</si>
  <si>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</si>
  <si>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</si>
  <si>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</si>
  <si>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</si>
  <si>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Фортуна Таня / Fortuna Tanya</t>
  </si>
  <si>
    <t>Лихошерст Алексей / Lykhosherst Aleksey</t>
  </si>
  <si>
    <t>Хавило Дима / Khavilo Dima</t>
  </si>
  <si>
    <t>Лига II -й сезон 12.07.2017 конфиг 6R</t>
  </si>
  <si>
    <t>Таблица рейтинга Лиги Чемпионов, 1-й сезон 2018</t>
  </si>
  <si>
    <t>Муляр Андpей / Mular Andrew</t>
  </si>
  <si>
    <t>Хлопонин Андрей / Khloponin Andrew</t>
  </si>
  <si>
    <t>Наум / Vintoniv Ivan</t>
  </si>
  <si>
    <t>Пикулин Паша / Pikulin Pavlo</t>
  </si>
  <si>
    <t>Петушков Андрей / Petushkov Andrey</t>
  </si>
  <si>
    <t>Онащук Максим / Onashuk Maxim</t>
  </si>
  <si>
    <t>Стоцкий Андрей / Stotskiy Andriy</t>
  </si>
  <si>
    <t>Гаврилюк Олег / Gavriliuk Oleg</t>
  </si>
  <si>
    <t>Лантушенко Игорь / Lantushenko Igor</t>
  </si>
  <si>
    <t>Пархомчук Александр / Parhomchuk Aleksandr</t>
  </si>
  <si>
    <t>Ткаченко Антон / Tkachenko Anton</t>
  </si>
  <si>
    <t>Линнык Владимир / Linnyk Volodymyr</t>
  </si>
  <si>
    <t>Тыщенко Михаил / Tishchenko Mikhail</t>
  </si>
  <si>
    <t>Манило Денис / Manilo Denis</t>
  </si>
  <si>
    <t>Шутка Виталий / Shutka Vitalii</t>
  </si>
  <si>
    <t>Несторенко Андрей / Nestorenko Andrii</t>
  </si>
  <si>
    <t>Плакидюк Виталий / Plakydiuk Vitalii</t>
  </si>
  <si>
    <t>Якусик Дима / Yakusik Dmitriy</t>
  </si>
  <si>
    <t>Тамберг Александр / Tamberg Aleksandr</t>
  </si>
  <si>
    <t>Фурсов Никита / Fursov Nikita</t>
  </si>
  <si>
    <t>Яремкович Дима / Yaremkovich Dima</t>
  </si>
  <si>
    <t>Чухаленко Дима / Chukhalenko Dmitriy</t>
  </si>
  <si>
    <t>Майбродский Миша / Maibrodskiy Mikhail</t>
  </si>
  <si>
    <t>Фаль Александр / Fal Aleksandr</t>
  </si>
  <si>
    <t>Волошин Денис / Voloshyn Denys</t>
  </si>
  <si>
    <t>28 человек</t>
  </si>
  <si>
    <t>I</t>
  </si>
  <si>
    <t>II</t>
  </si>
  <si>
    <t>III</t>
  </si>
  <si>
    <t>III гр</t>
  </si>
  <si>
    <t xml:space="preserve">Лига Чемпионов 18.04.2018 (конфигурация 3) </t>
  </si>
  <si>
    <t>Трофименко Иван / Trofimenko Ivan</t>
  </si>
  <si>
    <t>Лига I-й сезон 25.04.2018 конфиг 4r</t>
  </si>
  <si>
    <t>Шиленко Александр / Shylenko Aleksandr</t>
  </si>
  <si>
    <t>Тертычный Андрей / Tertychnyi Andrey</t>
  </si>
  <si>
    <t>Сомок Денис / Somok Denis</t>
  </si>
  <si>
    <t>Фалько Константин / Falko Konstantin</t>
  </si>
  <si>
    <t>Фалько Консиантин / Falko Konstantin</t>
  </si>
  <si>
    <t>Резанко Ольга / Rezanko Olga</t>
  </si>
  <si>
    <t>Горошко Игорь/Goroshko igor</t>
  </si>
  <si>
    <t>Лига I -й сезон 02.05.2018 конфиг 2</t>
  </si>
  <si>
    <t>Вильнев Артем/ Vilnev Artem</t>
  </si>
  <si>
    <t>Димко Вячеслав / Dymko Vyacheslav</t>
  </si>
  <si>
    <t>Дымко Вячеслав / Dymko Vyacheslav</t>
  </si>
  <si>
    <t>Стецык Сергей / Stetsyk Sergey</t>
  </si>
  <si>
    <t>Козодой Александр / Kozodoy Aleksandr</t>
  </si>
  <si>
    <t>Крутоголов Павел / Krutogolov Pavel</t>
  </si>
  <si>
    <t>Нечволод Олег / Nechvolod Oleg</t>
  </si>
  <si>
    <t>Алексеев Сергей / Alekseenko Sergei</t>
  </si>
  <si>
    <t>Алексеев Сергей / Alekseev Sergey</t>
  </si>
  <si>
    <t>Кузык Виктор / Kuzyk Viktor</t>
  </si>
  <si>
    <t>Лига I -й сезон 09.05.2018 конфиг 9R</t>
  </si>
  <si>
    <t>Лига I -й сезон 16.05.2018 конфиг 11</t>
  </si>
  <si>
    <t>Звягин Григорий/Zvyagin Grigotiy</t>
  </si>
  <si>
    <t>Дымко Славик / Dymko Slavik</t>
  </si>
  <si>
    <t>Лабинский Николай/Labinsiy Nikolay</t>
  </si>
  <si>
    <t>Звягин Григорий/Zvyagin Grigoriy</t>
  </si>
  <si>
    <t>Лига I -й сезон 23.05.2018 конфиг 11</t>
  </si>
  <si>
    <t>Лига I -й сезон 30.05.2018 конфиг 6R</t>
  </si>
  <si>
    <t>Коруз Вадим / Koryz Vadim</t>
  </si>
  <si>
    <t>Веселов Антон/Veselov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</si>
</sst>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551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11" fillId="0" borderId="65" xfId="1" applyFont="1" applyBorder="1"/>
    <xf numFmtId="0" fontId="11" fillId="0" borderId="4" xfId="0" applyFont="1" applyBorder="1" applyAlignment="1"/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25" fillId="0" borderId="0" xfId="3"/>
    <xf numFmtId="0" fontId="21" fillId="0" borderId="53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shrinkToFit="1"/>
    </xf>
    <xf numFmtId="0" fontId="23" fillId="0" borderId="63" xfId="2" applyFont="1" applyBorder="1" applyAlignment="1">
      <alignment horizontal="center" vertical="center" wrapText="1"/>
    </xf>
    <xf numFmtId="0" fontId="23" fillId="0" borderId="52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3" fillId="0" borderId="5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/>
    </xf>
    <xf numFmtId="0" fontId="17" fillId="0" borderId="13" xfId="3" applyFont="1" applyFill="1" applyBorder="1"/>
    <xf numFmtId="0" fontId="26" fillId="0" borderId="2" xfId="2" applyFont="1" applyBorder="1" applyAlignment="1">
      <alignment horizontal="center"/>
    </xf>
    <xf numFmtId="0" fontId="26" fillId="0" borderId="57" xfId="2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49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13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20" fillId="0" borderId="71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64" xfId="2" applyFont="1" applyBorder="1" applyAlignment="1">
      <alignment horizontal="center"/>
    </xf>
    <xf numFmtId="0" fontId="17" fillId="0" borderId="16" xfId="3" applyFont="1" applyFill="1" applyBorder="1"/>
    <xf numFmtId="0" fontId="26" fillId="0" borderId="18" xfId="2" applyFont="1" applyBorder="1" applyAlignment="1">
      <alignment horizontal="center"/>
    </xf>
    <xf numFmtId="0" fontId="26" fillId="0" borderId="58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0" borderId="64" xfId="2" applyFont="1" applyBorder="1" applyAlignment="1">
      <alignment horizontal="center"/>
    </xf>
    <xf numFmtId="0" fontId="26" fillId="0" borderId="16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34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0" fontId="20" fillId="0" borderId="20" xfId="2" applyFont="1" applyBorder="1" applyAlignment="1">
      <alignment horizontal="center"/>
    </xf>
    <xf numFmtId="0" fontId="20" fillId="0" borderId="16" xfId="3" applyFont="1" applyBorder="1" applyAlignment="1"/>
    <xf numFmtId="0" fontId="17" fillId="0" borderId="16" xfId="3" applyFont="1" applyBorder="1" applyAlignment="1"/>
    <xf numFmtId="0" fontId="20" fillId="4" borderId="16" xfId="3" applyFont="1" applyFill="1" applyBorder="1" applyAlignment="1"/>
    <xf numFmtId="0" fontId="17" fillId="4" borderId="16" xfId="3" applyFont="1" applyFill="1" applyBorder="1" applyAlignment="1"/>
    <xf numFmtId="0" fontId="20" fillId="0" borderId="58" xfId="2" applyFont="1" applyBorder="1" applyAlignment="1">
      <alignment horizontal="center"/>
    </xf>
    <xf numFmtId="0" fontId="20" fillId="0" borderId="16" xfId="2" applyFont="1" applyBorder="1" applyAlignment="1">
      <alignment horizontal="center"/>
    </xf>
    <xf numFmtId="0" fontId="17" fillId="0" borderId="31" xfId="3" applyFont="1" applyBorder="1" applyAlignment="1"/>
    <xf numFmtId="0" fontId="17" fillId="0" borderId="0" xfId="3" applyFont="1" applyFill="1" applyBorder="1"/>
    <xf numFmtId="0" fontId="20" fillId="0" borderId="0" xfId="3" applyFont="1" applyBorder="1" applyAlignment="1"/>
    <xf numFmtId="0" fontId="17" fillId="0" borderId="68" xfId="3" applyFont="1" applyBorder="1" applyAlignment="1"/>
    <xf numFmtId="0" fontId="20" fillId="0" borderId="64" xfId="3" applyFont="1" applyBorder="1"/>
    <xf numFmtId="0" fontId="17" fillId="0" borderId="9" xfId="3" applyFont="1" applyBorder="1" applyAlignment="1"/>
    <xf numFmtId="0" fontId="20" fillId="4" borderId="9" xfId="3" applyFont="1" applyFill="1" applyBorder="1" applyAlignment="1"/>
    <xf numFmtId="0" fontId="26" fillId="0" borderId="7" xfId="2" applyFont="1" applyBorder="1" applyAlignment="1">
      <alignment horizontal="center"/>
    </xf>
    <xf numFmtId="0" fontId="26" fillId="0" borderId="54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56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0" fillId="4" borderId="65" xfId="3" applyFont="1" applyFill="1" applyBorder="1" applyAlignment="1"/>
    <xf numFmtId="0" fontId="26" fillId="0" borderId="23" xfId="2" applyFont="1" applyBorder="1" applyAlignment="1">
      <alignment horizontal="center"/>
    </xf>
    <xf numFmtId="0" fontId="20" fillId="0" borderId="56" xfId="2" applyFont="1" applyBorder="1" applyAlignment="1">
      <alignment horizontal="center"/>
    </xf>
    <xf numFmtId="0" fontId="20" fillId="0" borderId="35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7" fillId="0" borderId="65" xfId="3" applyFont="1" applyBorder="1"/>
    <xf numFmtId="0" fontId="20" fillId="0" borderId="26" xfId="2" applyFont="1" applyBorder="1" applyAlignment="1">
      <alignment horizontal="center"/>
    </xf>
    <xf numFmtId="0" fontId="26" fillId="0" borderId="11" xfId="2" applyFont="1" applyBorder="1" applyAlignment="1">
      <alignment horizontal="center"/>
    </xf>
    <xf numFmtId="0" fontId="26" fillId="0" borderId="59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40" xfId="2" applyFont="1" applyBorder="1" applyAlignment="1">
      <alignment horizontal="center"/>
    </xf>
    <xf numFmtId="0" fontId="26" fillId="0" borderId="65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0" fillId="0" borderId="40" xfId="2" applyFont="1" applyBorder="1" applyAlignment="1">
      <alignment horizontal="center"/>
    </xf>
    <xf numFmtId="0" fontId="20" fillId="0" borderId="36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27" xfId="2" applyFont="1" applyBorder="1" applyAlignment="1">
      <alignment horizontal="center"/>
    </xf>
    <xf numFmtId="0" fontId="20" fillId="0" borderId="65" xfId="2" applyFont="1" applyBorder="1" applyAlignment="1">
      <alignment horizontal="center"/>
    </xf>
    <xf numFmtId="0" fontId="20" fillId="0" borderId="0" xfId="2" applyFont="1"/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20" fillId="0" borderId="25" xfId="2" applyFont="1" applyBorder="1" applyAlignment="1">
      <alignment horizontal="center"/>
    </xf>
    <xf numFmtId="0" fontId="23" fillId="0" borderId="44" xfId="2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17" fillId="0" borderId="13" xfId="0" applyFont="1" applyBorder="1" applyAlignment="1"/>
    <xf numFmtId="0" fontId="24" fillId="0" borderId="73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1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1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4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4" fillId="0" borderId="64" xfId="1" applyFont="1" applyBorder="1"/>
    <xf numFmtId="0" fontId="20" fillId="4" borderId="29" xfId="0" applyFont="1" applyFill="1" applyBorder="1" applyAlignment="1"/>
    <xf numFmtId="0" fontId="20" fillId="0" borderId="17" xfId="0" applyFont="1" applyBorder="1"/>
    <xf numFmtId="0" fontId="20" fillId="0" borderId="64" xfId="0" applyFont="1" applyBorder="1" applyAlignment="1"/>
    <xf numFmtId="0" fontId="20" fillId="0" borderId="17" xfId="1" applyFont="1" applyFill="1" applyBorder="1"/>
    <xf numFmtId="0" fontId="11" fillId="0" borderId="68" xfId="0" applyFont="1" applyFill="1" applyBorder="1"/>
    <xf numFmtId="0" fontId="11" fillId="0" borderId="9" xfId="0" applyFont="1" applyBorder="1" applyAlignment="1"/>
    <xf numFmtId="0" fontId="20" fillId="0" borderId="16" xfId="0" applyFont="1" applyBorder="1" applyAlignment="1"/>
    <xf numFmtId="0" fontId="17" fillId="0" borderId="29" xfId="0" applyFont="1" applyBorder="1" applyAlignment="1"/>
    <xf numFmtId="0" fontId="20" fillId="4" borderId="26" xfId="0" applyFont="1" applyFill="1" applyBorder="1" applyAlignment="1"/>
    <xf numFmtId="0" fontId="20" fillId="0" borderId="32" xfId="1" applyFont="1" applyFill="1" applyBorder="1" applyAlignment="1">
      <alignment horizontal="center"/>
    </xf>
    <xf numFmtId="0" fontId="20" fillId="4" borderId="26" xfId="3" applyFont="1" applyFill="1" applyBorder="1" applyAlignment="1"/>
    <xf numFmtId="0" fontId="11" fillId="0" borderId="4" xfId="1" applyFont="1" applyBorder="1"/>
    <xf numFmtId="164" fontId="11" fillId="0" borderId="64" xfId="1" applyNumberFormat="1" applyFont="1" applyFill="1" applyBorder="1" applyAlignment="1">
      <alignment horizontal="left"/>
    </xf>
    <xf numFmtId="0" fontId="11" fillId="0" borderId="64" xfId="0" applyFont="1" applyBorder="1"/>
    <xf numFmtId="0" fontId="20" fillId="0" borderId="29" xfId="0" applyFont="1" applyBorder="1" applyAlignment="1"/>
    <xf numFmtId="0" fontId="17" fillId="0" borderId="26" xfId="0" applyFont="1" applyFill="1" applyBorder="1"/>
    <xf numFmtId="0" fontId="20" fillId="4" borderId="29" xfId="3" applyFont="1" applyFill="1" applyBorder="1" applyAlignment="1"/>
    <xf numFmtId="0" fontId="11" fillId="0" borderId="68" xfId="0" applyFont="1" applyBorder="1" applyAlignment="1"/>
    <xf numFmtId="0" fontId="11" fillId="0" borderId="65" xfId="0" applyFont="1" applyBorder="1" applyAlignment="1"/>
    <xf numFmtId="164" fontId="12" fillId="0" borderId="64" xfId="1" applyNumberFormat="1" applyFont="1" applyFill="1" applyBorder="1" applyAlignment="1">
      <alignment horizontal="left"/>
    </xf>
    <xf numFmtId="164" fontId="11" fillId="0" borderId="59" xfId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9" xfId="2" applyFont="1" applyBorder="1" applyAlignment="1">
      <alignment horizontal="center" vertical="center" textRotation="90"/>
    </xf>
    <xf numFmtId="0" fontId="21" fillId="0" borderId="7" xfId="2" applyFont="1" applyBorder="1" applyAlignment="1">
      <alignment horizontal="center" vertical="center" textRotation="90"/>
    </xf>
    <xf numFmtId="0" fontId="3" fillId="0" borderId="46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shrinkToFit="1"/>
    </xf>
    <xf numFmtId="0" fontId="21" fillId="0" borderId="1" xfId="2" applyFont="1" applyBorder="1" applyAlignment="1">
      <alignment horizontal="center"/>
    </xf>
    <xf numFmtId="0" fontId="21" fillId="0" borderId="1" xfId="2" applyFont="1" applyBorder="1" applyAlignment="1">
      <alignment horizontal="center" vertical="center" textRotation="90"/>
    </xf>
    <xf numFmtId="0" fontId="21" fillId="0" borderId="46" xfId="2" applyFont="1" applyBorder="1" applyAlignment="1">
      <alignment horizontal="center" vertical="center" textRotation="90"/>
    </xf>
    <xf numFmtId="0" fontId="21" fillId="0" borderId="63" xfId="2" applyFont="1" applyBorder="1" applyAlignment="1">
      <alignment horizontal="center" vertical="center" textRotation="90"/>
    </xf>
    <xf numFmtId="0" fontId="21" fillId="0" borderId="11" xfId="2" applyFont="1" applyBorder="1" applyAlignment="1">
      <alignment horizontal="center" vertical="center" textRotation="90"/>
    </xf>
    <xf numFmtId="0" fontId="21" fillId="0" borderId="52" xfId="2" applyFont="1" applyBorder="1" applyAlignment="1">
      <alignment horizontal="center" vertical="center" textRotation="90"/>
    </xf>
    <xf numFmtId="0" fontId="21" fillId="0" borderId="40" xfId="2" applyFont="1" applyBorder="1" applyAlignment="1">
      <alignment horizontal="center" vertical="center" textRotation="90"/>
    </xf>
    <xf numFmtId="0" fontId="21" fillId="0" borderId="15" xfId="2" applyFont="1" applyBorder="1" applyAlignment="1">
      <alignment horizontal="center" vertical="center" textRotation="90"/>
    </xf>
    <xf numFmtId="0" fontId="21" fillId="0" borderId="12" xfId="2" applyFont="1" applyBorder="1" applyAlignment="1">
      <alignment horizontal="center" vertical="center" textRotation="90"/>
    </xf>
    <xf numFmtId="0" fontId="21" fillId="0" borderId="70" xfId="2" applyFont="1" applyBorder="1" applyAlignment="1">
      <alignment horizontal="center" vertical="center" textRotation="90"/>
    </xf>
    <xf numFmtId="0" fontId="21" fillId="0" borderId="56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21" fillId="0" borderId="8" xfId="2" applyFont="1" applyBorder="1" applyAlignment="1">
      <alignment horizontal="center" vertical="center" textRotation="90"/>
    </xf>
    <xf numFmtId="0" fontId="21" fillId="0" borderId="1" xfId="2" applyFont="1" applyBorder="1" applyAlignment="1">
      <alignment horizontal="center" vertical="center" textRotation="90" wrapText="1"/>
    </xf>
    <xf numFmtId="0" fontId="21" fillId="0" borderId="60" xfId="2" applyFont="1" applyBorder="1" applyAlignment="1">
      <alignment horizontal="center" shrinkToFit="1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7" fillId="0" borderId="14" xfId="0" applyFont="1" applyFill="1" applyBorder="1" applyAlignment="1"/>
    <xf numFmtId="0" fontId="20" fillId="4" borderId="14" xfId="0" applyFont="1" applyFill="1" applyBorder="1" applyAlignment="1"/>
    <xf numFmtId="0" fontId="11" fillId="0" borderId="4" xfId="0" applyFont="1" applyFill="1" applyBorder="1"/>
    <xf numFmtId="164" fontId="12" fillId="0" borderId="68" xfId="1" applyNumberFormat="1" applyFont="1" applyFill="1" applyBorder="1" applyAlignment="1">
      <alignment horizontal="left"/>
    </xf>
    <xf numFmtId="0" fontId="11" fillId="0" borderId="64" xfId="1" applyFont="1" applyBorder="1" applyAlignment="1">
      <alignment horizontal="left"/>
    </xf>
    <xf numFmtId="0" fontId="11" fillId="0" borderId="65" xfId="0" applyFont="1" applyFill="1" applyBorder="1"/>
    <xf numFmtId="0" fontId="11" fillId="0" borderId="9" xfId="1" applyFont="1" applyBorder="1"/>
    <xf numFmtId="0" fontId="11" fillId="0" borderId="17" xfId="0" applyFont="1" applyBorder="1" applyAlignment="1"/>
    <xf numFmtId="0" fontId="11" fillId="0" borderId="26" xfId="1" applyFont="1" applyFill="1" applyBorder="1"/>
    <xf numFmtId="0" fontId="11" fillId="0" borderId="64" xfId="1" applyFont="1" applyFill="1" applyBorder="1"/>
    <xf numFmtId="0" fontId="12" fillId="0" borderId="4" xfId="1" applyFont="1" applyBorder="1"/>
    <xf numFmtId="0" fontId="11" fillId="0" borderId="17" xfId="0" applyFont="1" applyFill="1" applyBorder="1"/>
    <xf numFmtId="164" fontId="12" fillId="0" borderId="14" xfId="1" applyNumberFormat="1" applyFont="1" applyFill="1" applyBorder="1" applyAlignment="1">
      <alignment horizontal="left"/>
    </xf>
    <xf numFmtId="164" fontId="13" fillId="0" borderId="18" xfId="1" applyNumberFormat="1" applyFont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4" sqref="G14"/>
    </sheetView>
  </sheetViews>
  <sheetFormatPr defaultColWidth="8.85546875" defaultRowHeight="12.75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>
      <c r="A1" s="466" t="s">
        <v>47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1"/>
      <c r="P1" s="1"/>
      <c r="Q1" s="1"/>
      <c r="R1" s="1"/>
      <c r="S1" s="1"/>
      <c r="T1" s="1"/>
      <c r="U1" s="1"/>
    </row>
    <row r="2" spans="1:24" ht="9" customHeight="1" thickBot="1">
      <c r="P2" s="8"/>
      <c r="Q2" s="2"/>
      <c r="S2" s="2"/>
    </row>
    <row r="3" spans="1:24" s="18" customFormat="1" ht="26.1" customHeight="1">
      <c r="A3" s="467" t="s">
        <v>0</v>
      </c>
      <c r="B3" s="469" t="s">
        <v>1</v>
      </c>
      <c r="C3" s="9">
        <v>1</v>
      </c>
      <c r="D3" s="10">
        <v>43208</v>
      </c>
      <c r="E3" s="9">
        <v>2</v>
      </c>
      <c r="F3" s="11">
        <v>43215</v>
      </c>
      <c r="G3" s="12">
        <v>3</v>
      </c>
      <c r="H3" s="10">
        <v>43222</v>
      </c>
      <c r="I3" s="13">
        <v>4</v>
      </c>
      <c r="J3" s="10">
        <v>43229</v>
      </c>
      <c r="K3" s="14">
        <v>5</v>
      </c>
      <c r="L3" s="15">
        <v>43236</v>
      </c>
      <c r="M3" s="14">
        <v>6</v>
      </c>
      <c r="N3" s="15">
        <v>43243</v>
      </c>
      <c r="O3" s="16">
        <v>7</v>
      </c>
      <c r="P3" s="15">
        <v>43250</v>
      </c>
      <c r="Q3" s="16">
        <v>8</v>
      </c>
      <c r="R3" s="17">
        <v>43257</v>
      </c>
      <c r="S3" s="16">
        <v>9</v>
      </c>
      <c r="T3" s="17">
        <v>43264</v>
      </c>
      <c r="U3" s="16">
        <v>10</v>
      </c>
      <c r="V3" s="17"/>
    </row>
    <row r="4" spans="1:24" s="18" customFormat="1" ht="27" thickBot="1">
      <c r="A4" s="468"/>
      <c r="B4" s="470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>
      <c r="A5" s="442">
        <f>A4+1</f>
        <v>1</v>
      </c>
      <c r="B5" s="303" t="s">
        <v>50</v>
      </c>
      <c r="C5" s="31">
        <v>54.199999999999996</v>
      </c>
      <c r="D5" s="32">
        <f>C5/3*10</f>
        <v>180.66666666666666</v>
      </c>
      <c r="E5" s="33">
        <v>47.1</v>
      </c>
      <c r="F5" s="32">
        <f>IF(E5&gt;0,IF(D5&gt;0,(D5*C$3+E5*10/3)/E$3,E5*10/3*(1-0.1*C$3)),IF(D5&gt;10,D5*0.9,D5))</f>
        <v>168.83333333333331</v>
      </c>
      <c r="G5" s="31">
        <v>51.1</v>
      </c>
      <c r="H5" s="32">
        <f>IF(G5&gt;0,IF(F5&gt;0,(F5*E$3+G5*10/3)/G$3,G5*10/3*(1-0.1*E$3)),IF(F5&gt;10,F5*0.9,F5))</f>
        <v>169.33333333333334</v>
      </c>
      <c r="I5" s="31">
        <v>48.9</v>
      </c>
      <c r="J5" s="32">
        <f>IF(I5&gt;0,IF(H5&gt;0,(H5*G$3+I5*10/3)/I$3,I5*10/3*(1-0.1*G$3)),IF(H5&gt;10,H5*0.9,H5))</f>
        <v>167.75</v>
      </c>
      <c r="K5" s="31">
        <v>45</v>
      </c>
      <c r="L5" s="32">
        <f>IF(K5&gt;0,IF(J5&gt;0,(J5*I$3+K5*10/3)/K$3,K5*10/3*(1-0.1*I$3)),IF(J5&gt;10,J5*0.9,J5))</f>
        <v>164.2</v>
      </c>
      <c r="M5" s="34">
        <v>47.6</v>
      </c>
      <c r="N5" s="32">
        <f>IF(M5&gt;0,IF(L5&gt;0,(L5*K$3+M5*10/3)/M$3,M5*10/3*(1-0.1*K$3)),IF(L5&gt;10,L5*0.9,L5))</f>
        <v>163.27777777777777</v>
      </c>
      <c r="O5" s="35">
        <v>41.6</v>
      </c>
      <c r="P5" s="32">
        <f>IF(O5&gt;0,IF(N5&gt;0,(N5*M$3+O5*10/3)/O$3,O5*10/3*(1-0.1*M$3)),IF(N5&gt;10,N5*0.9,N5))</f>
        <v>159.76190476190476</v>
      </c>
      <c r="Q5" s="34"/>
      <c r="R5" s="32">
        <f t="shared" ref="R5:R45" si="0">IF(Q5&gt;0,IF(P5&gt;0,(P5*O$3+Q5*10/3)/Q$3,Q5*10/3*(1-0.1*O$3)),IF(P5&gt;10,P5*0.9,P5))</f>
        <v>143.78571428571428</v>
      </c>
      <c r="S5" s="34"/>
      <c r="T5" s="36">
        <f t="shared" ref="T5:T48" si="1">IF(S5&gt;0,IF(R5&gt;0,(R5*Q$3+S5*10/3)/S$3,S5*10/3*(1-0.1*Q$3)),IF(R5&gt;10,R5*0.9,R5))</f>
        <v>129.40714285714284</v>
      </c>
      <c r="U5" s="37"/>
      <c r="V5" s="38">
        <f t="shared" ref="V5:V48" si="2">IF(U5&gt;0,IF(T5&gt;0,(T5*S$3+U5*10/3)/U$3,U5*10/3*(1-0.1*S$3)),IF(T5&gt;10,T5*0.9,T5))</f>
        <v>116.46642857142857</v>
      </c>
      <c r="W5" s="3"/>
      <c r="X5" s="3"/>
    </row>
    <row r="6" spans="1:24" ht="35.25">
      <c r="A6" s="83">
        <f t="shared" ref="A6:A45" si="3">A5+1</f>
        <v>2</v>
      </c>
      <c r="B6" s="292" t="s">
        <v>45</v>
      </c>
      <c r="C6" s="41">
        <v>46.8</v>
      </c>
      <c r="D6" s="42">
        <f>C6/3*10</f>
        <v>156</v>
      </c>
      <c r="E6" s="43">
        <v>56.5</v>
      </c>
      <c r="F6" s="42">
        <f>IF(E6&gt;0,IF(D6&gt;0,(D6*C$3+E6*10/3)/E$3,E6*10/3*(1-0.1*C$3)),IF(D6&gt;10,D6*0.9,D6))</f>
        <v>172.16666666666669</v>
      </c>
      <c r="G6" s="41"/>
      <c r="H6" s="42">
        <f>IF(G6&gt;0,IF(F6&gt;0,(F6*E$3+G6*10/3)/G$3,G6*10/3*(1-0.1*E$3)),IF(F6&gt;10,F6*0.9,F6))</f>
        <v>154.95000000000002</v>
      </c>
      <c r="I6" s="41">
        <v>55.7</v>
      </c>
      <c r="J6" s="42">
        <f>IF(I6&gt;0,IF(H6&gt;0,(H6*G$3+I6*10/3)/I$3,I6*10/3*(1-0.1*G$3)),IF(H6&gt;10,H6*0.9,H6))</f>
        <v>162.62916666666666</v>
      </c>
      <c r="K6" s="41">
        <v>40.6</v>
      </c>
      <c r="L6" s="42">
        <f>IF(K6&gt;0,IF(J6&gt;0,(J6*I$3+K6*10/3)/K$3,K6*10/3*(1-0.1*I$3)),IF(J6&gt;10,J6*0.9,J6))</f>
        <v>157.17000000000002</v>
      </c>
      <c r="M6" s="44">
        <v>47.9</v>
      </c>
      <c r="N6" s="42">
        <f>IF(M6&gt;0,IF(L6&gt;0,(L6*K$3+M6*10/3)/M$3,M6*10/3*(1-0.1*K$3)),IF(L6&gt;10,L6*0.9,L6))</f>
        <v>157.58611111111114</v>
      </c>
      <c r="O6" s="45">
        <v>46.9</v>
      </c>
      <c r="P6" s="46">
        <f>IF(O6&gt;0,IF(N6&gt;0,(N6*M$3+O6*10/3)/O$3,O6*10/3*(1-0.1*M$3)),IF(N6&gt;10,N6*0.9,N6))</f>
        <v>157.40714285714287</v>
      </c>
      <c r="Q6" s="44"/>
      <c r="R6" s="46">
        <f t="shared" si="0"/>
        <v>141.66642857142858</v>
      </c>
      <c r="S6" s="44"/>
      <c r="T6" s="42">
        <f t="shared" si="1"/>
        <v>127.49978571428572</v>
      </c>
      <c r="U6" s="47"/>
      <c r="V6" s="48">
        <f t="shared" si="2"/>
        <v>114.74980714285715</v>
      </c>
      <c r="W6" s="3"/>
      <c r="X6" s="3"/>
    </row>
    <row r="7" spans="1:24" ht="35.25">
      <c r="A7" s="83">
        <f t="shared" si="3"/>
        <v>3</v>
      </c>
      <c r="B7" s="293" t="s">
        <v>61</v>
      </c>
      <c r="C7" s="41">
        <v>33.5</v>
      </c>
      <c r="D7" s="42">
        <f>C7/3*10</f>
        <v>111.66666666666666</v>
      </c>
      <c r="E7" s="43">
        <v>46.5</v>
      </c>
      <c r="F7" s="42">
        <f>IF(E7&gt;0,IF(D7&gt;0,(D7*C$3+E7*10/3)/E$3,E7*10/3*(1-0.1*C$3)),IF(D7&gt;10,D7*0.9,D7))</f>
        <v>133.33333333333331</v>
      </c>
      <c r="G7" s="41">
        <v>48.4</v>
      </c>
      <c r="H7" s="42">
        <f>IF(G7&gt;0,IF(F7&gt;0,(F7*E$3+G7*10/3)/G$3,G7*10/3*(1-0.1*E$3)),IF(F7&gt;10,F7*0.9,F7))</f>
        <v>142.66666666666666</v>
      </c>
      <c r="I7" s="41"/>
      <c r="J7" s="42">
        <f>IF(I7&gt;0,IF(H7&gt;0,(H7*G$3+I7*10/3)/I$3,I7*10/3*(1-0.1*G$3)),IF(H7&gt;10,H7*0.9,H7))</f>
        <v>128.4</v>
      </c>
      <c r="K7" s="41">
        <v>34.4</v>
      </c>
      <c r="L7" s="42">
        <f>IF(K7&gt;0,IF(J7&gt;0,(J7*I$3+K7*10/3)/K$3,K7*10/3*(1-0.1*I$3)),IF(J7&gt;10,J7*0.9,J7))</f>
        <v>125.65333333333334</v>
      </c>
      <c r="M7" s="44">
        <v>50.2</v>
      </c>
      <c r="N7" s="42">
        <f>IF(M7&gt;0,IF(L7&gt;0,(L7*K$3+M7*10/3)/M$3,M7*10/3*(1-0.1*K$3)),IF(L7&gt;10,L7*0.9,L7))</f>
        <v>132.6</v>
      </c>
      <c r="O7" s="45">
        <v>43.9</v>
      </c>
      <c r="P7" s="46">
        <f>IF(O7&gt;0,IF(N7&gt;0,(N7*M$3+O7*10/3)/O$3,O7*10/3*(1-0.1*M$3)),IF(N7&gt;10,N7*0.9,N7))</f>
        <v>134.56190476190474</v>
      </c>
      <c r="Q7" s="44"/>
      <c r="R7" s="46">
        <f t="shared" si="0"/>
        <v>121.10571428571427</v>
      </c>
      <c r="S7" s="44"/>
      <c r="T7" s="49">
        <f t="shared" si="1"/>
        <v>108.99514285714285</v>
      </c>
      <c r="U7" s="47"/>
      <c r="V7" s="48">
        <f t="shared" si="2"/>
        <v>98.095628571428563</v>
      </c>
      <c r="W7" s="3"/>
      <c r="X7" s="3"/>
    </row>
    <row r="8" spans="1:24" ht="35.25">
      <c r="A8" s="83">
        <f t="shared" si="3"/>
        <v>4</v>
      </c>
      <c r="B8" s="292" t="s">
        <v>60</v>
      </c>
      <c r="C8" s="41">
        <v>33.6</v>
      </c>
      <c r="D8" s="42">
        <f>C8/3*10</f>
        <v>112.00000000000001</v>
      </c>
      <c r="E8" s="43">
        <v>34.799999999999997</v>
      </c>
      <c r="F8" s="42">
        <f>IF(E8&gt;0,IF(D8&gt;0,(D8*C$3+E8*10/3)/E$3,E8*10/3*(1-0.1*C$3)),IF(D8&gt;10,D8*0.9,D8))</f>
        <v>114</v>
      </c>
      <c r="G8" s="41">
        <v>44.7</v>
      </c>
      <c r="H8" s="42">
        <f>IF(G8&gt;0,IF(F8&gt;0,(F8*E$3+G8*10/3)/G$3,G8*10/3*(1-0.1*E$3)),IF(F8&gt;10,F8*0.9,F8))</f>
        <v>125.66666666666667</v>
      </c>
      <c r="I8" s="41">
        <v>34.9</v>
      </c>
      <c r="J8" s="42">
        <f>IF(I8&gt;0,IF(H8&gt;0,(H8*G$3+I8*10/3)/I$3,I8*10/3*(1-0.1*G$3)),IF(H8&gt;10,H8*0.9,H8))</f>
        <v>123.33333333333333</v>
      </c>
      <c r="K8" s="68">
        <v>44.7</v>
      </c>
      <c r="L8" s="42">
        <f>IF(K8&gt;0,IF(J8&gt;0,(J8*I$3+K8*10/3)/K$3,K8*10/3*(1-0.1*I$3)),IF(J8&gt;10,J8*0.9,J8))</f>
        <v>128.46666666666664</v>
      </c>
      <c r="M8" s="44">
        <v>36.9</v>
      </c>
      <c r="N8" s="42">
        <f>IF(M8&gt;0,IF(L8&gt;0,(L8*K$3+M8*10/3)/M$3,M8*10/3*(1-0.1*K$3)),IF(L8&gt;10,L8*0.9,L8))</f>
        <v>127.55555555555554</v>
      </c>
      <c r="O8" s="45">
        <v>40.200000000000003</v>
      </c>
      <c r="P8" s="46">
        <f>IF(O8&gt;0,IF(N8&gt;0,(N8*M$3+O8*10/3)/O$3,O8*10/3*(1-0.1*M$3)),IF(N8&gt;10,N8*0.9,N8))</f>
        <v>128.47619047619045</v>
      </c>
      <c r="Q8" s="44"/>
      <c r="R8" s="46">
        <f t="shared" si="0"/>
        <v>115.62857142857141</v>
      </c>
      <c r="S8" s="44"/>
      <c r="T8" s="42">
        <f t="shared" si="1"/>
        <v>104.06571428571426</v>
      </c>
      <c r="U8" s="47"/>
      <c r="V8" s="48">
        <f t="shared" si="2"/>
        <v>93.659142857142839</v>
      </c>
      <c r="W8" s="3"/>
      <c r="X8" s="3"/>
    </row>
    <row r="9" spans="1:24" ht="36" thickBot="1">
      <c r="A9" s="443">
        <f t="shared" si="3"/>
        <v>5</v>
      </c>
      <c r="B9" s="450" t="s">
        <v>51</v>
      </c>
      <c r="C9" s="50">
        <v>50.2</v>
      </c>
      <c r="D9" s="51">
        <f>C9/3*10</f>
        <v>167.33333333333334</v>
      </c>
      <c r="E9" s="52">
        <v>62.1</v>
      </c>
      <c r="F9" s="53">
        <f>IF(E9&gt;0,IF(D9&gt;0,(D9*C$3+E9*10/3)/E$3,E9*10/3*(1-0.1*C$3)),IF(D9&gt;10,D9*0.9,D9))</f>
        <v>187.16666666666669</v>
      </c>
      <c r="G9" s="50">
        <v>45.3</v>
      </c>
      <c r="H9" s="53">
        <f>IF(G9&gt;0,IF(F9&gt;0,(F9*E$3+G9*10/3)/G$3,G9*10/3*(1-0.1*E$3)),IF(F9&gt;10,F9*0.9,F9))</f>
        <v>175.11111111111111</v>
      </c>
      <c r="I9" s="54"/>
      <c r="J9" s="51">
        <f>IF(I9&gt;0,IF(H9&gt;0,(H9*G$3+I9*10/3)/I$3,I9*10/3*(1-0.1*G$3)),IF(H9&gt;10,H9*0.9,H9))</f>
        <v>157.6</v>
      </c>
      <c r="K9" s="54">
        <v>34.5</v>
      </c>
      <c r="L9" s="51">
        <f>IF(K9&gt;0,IF(J9&gt;0,(J9*I$3+K9*10/3)/K$3,K9*10/3*(1-0.1*I$3)),IF(J9&gt;10,J9*0.9,J9))</f>
        <v>149.07999999999998</v>
      </c>
      <c r="M9" s="55"/>
      <c r="N9" s="51">
        <f>IF(M9&gt;0,IF(L9&gt;0,(L9*K$3+M9*10/3)/M$3,M9*10/3*(1-0.1*K$3)),IF(L9&gt;10,L9*0.9,L9))</f>
        <v>134.172</v>
      </c>
      <c r="O9" s="56"/>
      <c r="P9" s="46">
        <f>IF(O9&gt;0,IF(N9&gt;0,(N9*M$3+O9*10/3)/O$3,O9*10/3*(1-0.1*M$3)),IF(N9&gt;10,N9*0.9,N9))</f>
        <v>120.7548</v>
      </c>
      <c r="Q9" s="57"/>
      <c r="R9" s="49">
        <f t="shared" si="0"/>
        <v>108.67932</v>
      </c>
      <c r="S9" s="55"/>
      <c r="T9" s="46">
        <f t="shared" si="1"/>
        <v>97.811388000000008</v>
      </c>
      <c r="U9" s="58"/>
      <c r="V9" s="59">
        <f t="shared" si="2"/>
        <v>88.030249200000014</v>
      </c>
      <c r="W9" s="3"/>
      <c r="X9" s="3"/>
    </row>
    <row r="10" spans="1:24" ht="35.25">
      <c r="A10" s="442">
        <f t="shared" si="3"/>
        <v>6</v>
      </c>
      <c r="B10" s="537" t="s">
        <v>58</v>
      </c>
      <c r="C10" s="31">
        <v>34.1</v>
      </c>
      <c r="D10" s="32">
        <f>C10/3*10</f>
        <v>113.66666666666667</v>
      </c>
      <c r="E10" s="33">
        <v>46.3</v>
      </c>
      <c r="F10" s="32">
        <f>IF(E10&gt;0,IF(D10&gt;0,(D10*C$3+E10*10/3)/E$3,E10*10/3*(1-0.1*C$3)),IF(D10&gt;10,D10*0.9,D10))</f>
        <v>134</v>
      </c>
      <c r="G10" s="31">
        <v>35.4</v>
      </c>
      <c r="H10" s="32">
        <f>IF(G10&gt;0,IF(F10&gt;0,(F10*E$3+G10*10/3)/G$3,G10*10/3*(1-0.1*E$3)),IF(F10&gt;10,F10*0.9,F10))</f>
        <v>128.66666666666666</v>
      </c>
      <c r="I10" s="31"/>
      <c r="J10" s="32">
        <f>IF(I10&gt;0,IF(H10&gt;0,(H10*G$3+I10*10/3)/I$3,I10*10/3*(1-0.1*G$3)),IF(H10&gt;10,H10*0.9,H10))</f>
        <v>115.8</v>
      </c>
      <c r="K10" s="31">
        <v>41.8</v>
      </c>
      <c r="L10" s="32">
        <f>IF(K10&gt;0,IF(J10&gt;0,(J10*I$3+K10*10/3)/K$3,K10*10/3*(1-0.1*I$3)),IF(J10&gt;10,J10*0.9,J10))</f>
        <v>120.50666666666666</v>
      </c>
      <c r="M10" s="60"/>
      <c r="N10" s="46">
        <f>IF(M10&gt;0,IF(L10&gt;0,(L10*K$3+M10*10/3)/M$3,M10*10/3*(1-0.1*K$3)),IF(L10&gt;10,L10*0.9,L10))</f>
        <v>108.456</v>
      </c>
      <c r="O10" s="35">
        <v>42.8</v>
      </c>
      <c r="P10" s="32">
        <f>IF(O10&gt;0,IF(N10&gt;0,(N10*M$3+O10*10/3)/O$3,O10*10/3*(1-0.1*M$3)),IF(N10&gt;10,N10*0.9,N10))</f>
        <v>113.34323809523809</v>
      </c>
      <c r="Q10" s="34"/>
      <c r="R10" s="32">
        <f t="shared" si="0"/>
        <v>102.00891428571428</v>
      </c>
      <c r="S10" s="60"/>
      <c r="T10" s="36">
        <f t="shared" si="1"/>
        <v>91.808022857142859</v>
      </c>
      <c r="U10" s="61"/>
      <c r="V10" s="38">
        <f t="shared" si="2"/>
        <v>82.62722057142858</v>
      </c>
      <c r="W10" s="3"/>
      <c r="X10" s="3"/>
    </row>
    <row r="11" spans="1:24" ht="35.25">
      <c r="A11" s="83">
        <f t="shared" si="3"/>
        <v>7</v>
      </c>
      <c r="B11" s="292" t="s">
        <v>52</v>
      </c>
      <c r="C11" s="41">
        <v>48</v>
      </c>
      <c r="D11" s="42">
        <f>C11/3*10</f>
        <v>160</v>
      </c>
      <c r="E11" s="43">
        <v>44.5</v>
      </c>
      <c r="F11" s="42">
        <f>IF(E11&gt;0,IF(D11&gt;0,(D11*C$3+E11*10/3)/E$3,E11*10/3*(1-0.1*C$3)),IF(D11&gt;10,D11*0.9,D11))</f>
        <v>154.16666666666669</v>
      </c>
      <c r="G11" s="41"/>
      <c r="H11" s="42">
        <f>IF(G11&gt;0,IF(F11&gt;0,(F11*E$3+G11*10/3)/G$3,G11*10/3*(1-0.1*E$3)),IF(F11&gt;10,F11*0.9,F11))</f>
        <v>138.75000000000003</v>
      </c>
      <c r="I11" s="41">
        <v>39.4</v>
      </c>
      <c r="J11" s="42">
        <f>IF(I11&gt;0,IF(H11&gt;0,(H11*G$3+I11*10/3)/I$3,I11*10/3*(1-0.1*G$3)),IF(H11&gt;10,H11*0.9,H11))</f>
        <v>136.89583333333337</v>
      </c>
      <c r="K11" s="41">
        <v>43.5</v>
      </c>
      <c r="L11" s="42">
        <f>IF(K11&gt;0,IF(J11&gt;0,(J11*I$3+K11*10/3)/K$3,K11*10/3*(1-0.1*I$3)),IF(J11&gt;10,J11*0.9,J11))</f>
        <v>138.51666666666671</v>
      </c>
      <c r="M11" s="44"/>
      <c r="N11" s="42">
        <f>IF(M11&gt;0,IF(L11&gt;0,(L11*K$3+M11*10/3)/M$3,M11*10/3*(1-0.1*K$3)),IF(L11&gt;10,L11*0.9,L11))</f>
        <v>124.66500000000003</v>
      </c>
      <c r="O11" s="45"/>
      <c r="P11" s="46">
        <f>IF(O11&gt;0,IF(N11&gt;0,(N11*M$3+O11*10/3)/O$3,O11*10/3*(1-0.1*M$3)),IF(N11&gt;10,N11*0.9,N11))</f>
        <v>112.19850000000004</v>
      </c>
      <c r="Q11" s="44"/>
      <c r="R11" s="46">
        <f t="shared" si="0"/>
        <v>100.97865000000003</v>
      </c>
      <c r="S11" s="44"/>
      <c r="T11" s="42">
        <f t="shared" si="1"/>
        <v>90.880785000000031</v>
      </c>
      <c r="U11" s="47"/>
      <c r="V11" s="48">
        <f t="shared" si="2"/>
        <v>81.792706500000037</v>
      </c>
      <c r="W11" s="3"/>
      <c r="X11" s="3"/>
    </row>
    <row r="12" spans="1:24" ht="35.25">
      <c r="A12" s="83">
        <f t="shared" si="3"/>
        <v>8</v>
      </c>
      <c r="B12" s="292" t="s">
        <v>62</v>
      </c>
      <c r="C12" s="41">
        <v>28.1</v>
      </c>
      <c r="D12" s="42">
        <f>C12/3*10</f>
        <v>93.666666666666671</v>
      </c>
      <c r="E12" s="43">
        <v>26</v>
      </c>
      <c r="F12" s="42">
        <f>IF(E12&gt;0,IF(D12&gt;0,(D12*C$3+E12*10/3)/E$3,E12*10/3*(1-0.1*C$3)),IF(D12&gt;10,D12*0.9,D12))</f>
        <v>90.166666666666671</v>
      </c>
      <c r="G12" s="41">
        <v>35.299999999999997</v>
      </c>
      <c r="H12" s="42">
        <f>IF(G12&gt;0,IF(F12&gt;0,(F12*E$3+G12*10/3)/G$3,G12*10/3*(1-0.1*E$3)),IF(F12&gt;10,F12*0.9,F12))</f>
        <v>99.333333333333329</v>
      </c>
      <c r="I12" s="41"/>
      <c r="J12" s="42">
        <f>IF(I12&gt;0,IF(H12&gt;0,(H12*G$3+I12*10/3)/I$3,I12*10/3*(1-0.1*G$3)),IF(H12&gt;10,H12*0.9,H12))</f>
        <v>89.399999999999991</v>
      </c>
      <c r="K12" s="41"/>
      <c r="L12" s="42">
        <f>IF(K12&gt;0,IF(J12&gt;0,(J12*I$3+K12*10/3)/K$3,K12*10/3*(1-0.1*I$3)),IF(J12&gt;10,J12*0.9,J12))</f>
        <v>80.459999999999994</v>
      </c>
      <c r="M12" s="44">
        <v>45.9</v>
      </c>
      <c r="N12" s="42">
        <f>IF(M12&gt;0,IF(L12&gt;0,(L12*K$3+M12*10/3)/M$3,M12*10/3*(1-0.1*K$3)),IF(L12&gt;10,L12*0.9,L12))</f>
        <v>92.55</v>
      </c>
      <c r="O12" s="45">
        <v>51.2</v>
      </c>
      <c r="P12" s="46">
        <f>IF(O12&gt;0,IF(N12&gt;0,(N12*M$3+O12*10/3)/O$3,O12*10/3*(1-0.1*M$3)),IF(N12&gt;10,N12*0.9,N12))</f>
        <v>103.7095238095238</v>
      </c>
      <c r="Q12" s="44"/>
      <c r="R12" s="46">
        <f t="shared" si="0"/>
        <v>93.338571428571427</v>
      </c>
      <c r="S12" s="44"/>
      <c r="T12" s="49">
        <f t="shared" si="1"/>
        <v>84.004714285714286</v>
      </c>
      <c r="U12" s="47"/>
      <c r="V12" s="48">
        <f t="shared" si="2"/>
        <v>75.604242857142864</v>
      </c>
      <c r="W12" s="3"/>
      <c r="X12" s="3"/>
    </row>
    <row r="13" spans="1:24" ht="35.25">
      <c r="A13" s="83">
        <f t="shared" si="3"/>
        <v>9</v>
      </c>
      <c r="B13" s="449" t="s">
        <v>59</v>
      </c>
      <c r="C13" s="41">
        <v>33.700000000000003</v>
      </c>
      <c r="D13" s="42">
        <f>C13/3*10</f>
        <v>112.33333333333334</v>
      </c>
      <c r="E13" s="43">
        <v>23.5</v>
      </c>
      <c r="F13" s="42">
        <f>IF(E13&gt;0,IF(D13&gt;0,(D13*C$3+E13*10/3)/E$3,E13*10/3*(1-0.1*C$3)),IF(D13&gt;10,D13*0.9,D13))</f>
        <v>95.333333333333343</v>
      </c>
      <c r="G13" s="41">
        <v>40</v>
      </c>
      <c r="H13" s="42">
        <f>IF(G13&gt;0,IF(F13&gt;0,(F13*E$3+G13*10/3)/G$3,G13*10/3*(1-0.1*E$3)),IF(F13&gt;10,F13*0.9,F13))</f>
        <v>108</v>
      </c>
      <c r="I13" s="41"/>
      <c r="J13" s="42">
        <f>IF(I13&gt;0,IF(H13&gt;0,(H13*G$3+I13*10/3)/I$3,I13*10/3*(1-0.1*G$3)),IF(H13&gt;10,H13*0.9,H13))</f>
        <v>97.2</v>
      </c>
      <c r="K13" s="41"/>
      <c r="L13" s="42">
        <f>IF(K13&gt;0,IF(J13&gt;0,(J13*I$3+K13*10/3)/K$3,K13*10/3*(1-0.1*I$3)),IF(J13&gt;10,J13*0.9,J13))</f>
        <v>87.48</v>
      </c>
      <c r="M13" s="44">
        <v>31.7</v>
      </c>
      <c r="N13" s="42">
        <f>IF(M13&gt;0,IF(L13&gt;0,(L13*K$3+M13*10/3)/M$3,M13*10/3*(1-0.1*K$3)),IF(L13&gt;10,L13*0.9,L13))</f>
        <v>90.51111111111112</v>
      </c>
      <c r="O13" s="45">
        <v>36</v>
      </c>
      <c r="P13" s="46">
        <f>IF(O13&gt;0,IF(N13&gt;0,(N13*M$3+O13*10/3)/O$3,O13*10/3*(1-0.1*M$3)),IF(N13&gt;10,N13*0.9,N13))</f>
        <v>94.723809523809535</v>
      </c>
      <c r="Q13" s="44"/>
      <c r="R13" s="46">
        <f t="shared" si="0"/>
        <v>85.25142857142859</v>
      </c>
      <c r="S13" s="44"/>
      <c r="T13" s="42">
        <f t="shared" si="1"/>
        <v>76.726285714285737</v>
      </c>
      <c r="U13" s="47"/>
      <c r="V13" s="48">
        <f t="shared" si="2"/>
        <v>69.053657142857162</v>
      </c>
      <c r="W13" s="3"/>
      <c r="X13" s="3"/>
    </row>
    <row r="14" spans="1:24" ht="36" thickBot="1">
      <c r="A14" s="443">
        <f t="shared" si="3"/>
        <v>10</v>
      </c>
      <c r="B14" s="463" t="s">
        <v>55</v>
      </c>
      <c r="C14" s="54">
        <v>38.5</v>
      </c>
      <c r="D14" s="51">
        <f>C14/3*10</f>
        <v>128.33333333333334</v>
      </c>
      <c r="E14" s="52"/>
      <c r="F14" s="53">
        <f>IF(E14&gt;0,IF(D14&gt;0,(D14*C$3+E14*10/3)/E$3,E14*10/3*(1-0.1*C$3)),IF(D14&gt;10,D14*0.9,D14))</f>
        <v>115.50000000000001</v>
      </c>
      <c r="G14" s="54"/>
      <c r="H14" s="51">
        <f>IF(G14&gt;0,IF(F14&gt;0,(F14*E$3+G14*10/3)/G$3,G14*10/3*(1-0.1*E$3)),IF(F14&gt;10,F14*0.9,F14))</f>
        <v>103.95000000000002</v>
      </c>
      <c r="I14" s="54">
        <v>54.7</v>
      </c>
      <c r="J14" s="51">
        <f>IF(I14&gt;0,IF(H14&gt;0,(H14*G$3+I14*10/3)/I$3,I14*10/3*(1-0.1*G$3)),IF(H14&gt;10,H14*0.9,H14))</f>
        <v>123.54583333333335</v>
      </c>
      <c r="K14" s="55"/>
      <c r="L14" s="51">
        <f>IF(K14&gt;0,IF(J14&gt;0,(J14*I$3+K14*10/3)/K$3,K14*10/3*(1-0.1*I$3)),IF(J14&gt;10,J14*0.9,J14))</f>
        <v>111.19125000000001</v>
      </c>
      <c r="M14" s="55"/>
      <c r="N14" s="51">
        <f>IF(M14&gt;0,IF(L14&gt;0,(L14*K$3+M14*10/3)/M$3,M14*10/3*(1-0.1*K$3)),IF(L14&gt;10,L14*0.9,L14))</f>
        <v>100.07212500000001</v>
      </c>
      <c r="O14" s="63"/>
      <c r="P14" s="46">
        <f>IF(O14&gt;0,IF(N14&gt;0,(N14*M$3+O14*10/3)/O$3,O14*10/3*(1-0.1*M$3)),IF(N14&gt;10,N14*0.9,N14))</f>
        <v>90.06491250000002</v>
      </c>
      <c r="Q14" s="55"/>
      <c r="R14" s="64">
        <f t="shared" si="0"/>
        <v>81.058421250000023</v>
      </c>
      <c r="S14" s="57"/>
      <c r="T14" s="46">
        <f t="shared" si="1"/>
        <v>72.952579125000028</v>
      </c>
      <c r="U14" s="65"/>
      <c r="V14" s="59">
        <f t="shared" si="2"/>
        <v>65.657321212500023</v>
      </c>
      <c r="W14" s="3"/>
      <c r="X14" s="3"/>
    </row>
    <row r="15" spans="1:24" ht="35.25">
      <c r="A15" s="442">
        <f t="shared" si="3"/>
        <v>11</v>
      </c>
      <c r="B15" s="462" t="s">
        <v>53</v>
      </c>
      <c r="C15" s="31">
        <v>42.2</v>
      </c>
      <c r="D15" s="32">
        <f>C15/3*10</f>
        <v>140.66666666666669</v>
      </c>
      <c r="E15" s="31">
        <v>26.2</v>
      </c>
      <c r="F15" s="32">
        <f>IF(E15&gt;0,IF(D15&gt;0,(D15*C$3+E15*10/3)/E$3,E15*10/3*(1-0.1*C$3)),IF(D15&gt;10,D15*0.9,D15))</f>
        <v>114</v>
      </c>
      <c r="G15" s="66">
        <v>18.899999999999999</v>
      </c>
      <c r="H15" s="46">
        <f>IF(G15&gt;0,IF(F15&gt;0,(F15*E$3+G15*10/3)/G$3,G15*10/3*(1-0.1*E$3)),IF(F15&gt;10,F15*0.9,F15))</f>
        <v>97</v>
      </c>
      <c r="I15" s="67"/>
      <c r="J15" s="46">
        <f>IF(I15&gt;0,IF(H15&gt;0,(H15*G$3+I15*10/3)/I$3,I15*10/3*(1-0.1*G$3)),IF(H15&gt;10,H15*0.9,H15))</f>
        <v>87.3</v>
      </c>
      <c r="K15" s="31"/>
      <c r="L15" s="32">
        <f>IF(K15&gt;0,IF(J15&gt;0,(J15*I$3+K15*10/3)/K$3,K15*10/3*(1-0.1*I$3)),IF(J15&gt;10,J15*0.9,J15))</f>
        <v>78.569999999999993</v>
      </c>
      <c r="M15" s="60">
        <v>45.2</v>
      </c>
      <c r="N15" s="46">
        <f>IF(M15&gt;0,IF(L15&gt;0,(L15*K$3+M15*10/3)/M$3,M15*10/3*(1-0.1*K$3)),IF(L15&gt;10,L15*0.9,L15))</f>
        <v>90.586111111111109</v>
      </c>
      <c r="O15" s="67"/>
      <c r="P15" s="32">
        <f>IF(O15&gt;0,IF(N15&gt;0,(N15*M$3+O15*10/3)/O$3,O15*10/3*(1-0.1*M$3)),IF(N15&gt;10,N15*0.9,N15))</f>
        <v>81.527500000000003</v>
      </c>
      <c r="Q15" s="60"/>
      <c r="R15" s="46">
        <f t="shared" si="0"/>
        <v>73.374750000000006</v>
      </c>
      <c r="S15" s="34"/>
      <c r="T15" s="36">
        <f t="shared" si="1"/>
        <v>66.037275000000008</v>
      </c>
      <c r="U15" s="37"/>
      <c r="V15" s="38">
        <f t="shared" si="2"/>
        <v>59.43354750000001</v>
      </c>
      <c r="W15" s="3"/>
      <c r="X15" s="3"/>
    </row>
    <row r="16" spans="1:24" ht="35.25">
      <c r="A16" s="83">
        <f t="shared" si="3"/>
        <v>12</v>
      </c>
      <c r="B16" s="293" t="s">
        <v>57</v>
      </c>
      <c r="C16" s="41">
        <v>34.1</v>
      </c>
      <c r="D16" s="42">
        <f>C16/3*10</f>
        <v>113.66666666666667</v>
      </c>
      <c r="E16" s="41">
        <v>28</v>
      </c>
      <c r="F16" s="42">
        <f>IF(E16&gt;0,IF(D16&gt;0,(D16*C$3+E16*10/3)/E$3,E16*10/3*(1-0.1*C$3)),IF(D16&gt;10,D16*0.9,D16))</f>
        <v>103.5</v>
      </c>
      <c r="G16" s="44">
        <v>27.9</v>
      </c>
      <c r="H16" s="42">
        <f>IF(G16&gt;0,IF(F16&gt;0,(F16*E$3+G16*10/3)/G$3,G16*10/3*(1-0.1*E$3)),IF(F16&gt;10,F16*0.9,F16))</f>
        <v>100</v>
      </c>
      <c r="I16" s="43">
        <v>42.3</v>
      </c>
      <c r="J16" s="42">
        <f>IF(I16&gt;0,IF(H16&gt;0,(H16*G$3+I16*10/3)/I$3,I16*10/3*(1-0.1*G$3)),IF(H16&gt;10,H16*0.9,H16))</f>
        <v>110.25</v>
      </c>
      <c r="K16" s="41"/>
      <c r="L16" s="42">
        <f>IF(K16&gt;0,IF(J16&gt;0,(J16*I$3+K16*10/3)/K$3,K16*10/3*(1-0.1*I$3)),IF(J16&gt;10,J16*0.9,J16))</f>
        <v>99.225000000000009</v>
      </c>
      <c r="M16" s="44"/>
      <c r="N16" s="42">
        <f>IF(M16&gt;0,IF(L16&gt;0,(L16*K$3+M16*10/3)/M$3,M16*10/3*(1-0.1*K$3)),IF(L16&gt;10,L16*0.9,L16))</f>
        <v>89.302500000000009</v>
      </c>
      <c r="O16" s="45"/>
      <c r="P16" s="46">
        <f>IF(O16&gt;0,IF(N16&gt;0,(N16*M$3+O16*10/3)/O$3,O16*10/3*(1-0.1*M$3)),IF(N16&gt;10,N16*0.9,N16))</f>
        <v>80.372250000000008</v>
      </c>
      <c r="Q16" s="44"/>
      <c r="R16" s="46">
        <f t="shared" si="0"/>
        <v>72.335025000000016</v>
      </c>
      <c r="S16" s="44"/>
      <c r="T16" s="42">
        <f t="shared" si="1"/>
        <v>65.101522500000016</v>
      </c>
      <c r="U16" s="47"/>
      <c r="V16" s="48">
        <f t="shared" si="2"/>
        <v>58.591370250000018</v>
      </c>
      <c r="W16" s="3"/>
      <c r="X16" s="3"/>
    </row>
    <row r="17" spans="1:24" ht="35.25">
      <c r="A17" s="83">
        <f t="shared" si="3"/>
        <v>13</v>
      </c>
      <c r="B17" s="444" t="s">
        <v>92</v>
      </c>
      <c r="C17" s="41"/>
      <c r="D17" s="42"/>
      <c r="E17" s="41"/>
      <c r="F17" s="42"/>
      <c r="G17" s="41"/>
      <c r="H17" s="42"/>
      <c r="I17" s="43">
        <v>47.1</v>
      </c>
      <c r="J17" s="42">
        <f>IF(I17&gt;0,IF(H17&gt;0,(H17*G$3+I17*10/3)/I$3,I17*10/3*(1-0.1*G$3)),IF(H17&gt;10,H17*0.9,H17))</f>
        <v>109.89999999999999</v>
      </c>
      <c r="K17" s="41"/>
      <c r="L17" s="42">
        <f>IF(K17&gt;0,IF(J17&gt;0,(J17*I$3+K17*10/3)/K$3,K17*10/3*(1-0.1*I$3)),IF(J17&gt;10,J17*0.9,J17))</f>
        <v>98.91</v>
      </c>
      <c r="M17" s="44"/>
      <c r="N17" s="42">
        <f>IF(M17&gt;0,IF(L17&gt;0,(L17*K$3+M17*10/3)/M$3,M17*10/3*(1-0.1*K$3)),IF(L17&gt;10,L17*0.9,L17))</f>
        <v>89.019000000000005</v>
      </c>
      <c r="O17" s="45"/>
      <c r="P17" s="46">
        <f>IF(O17&gt;0,IF(N17&gt;0,(N17*M$3+O17*10/3)/O$3,O17*10/3*(1-0.1*M$3)),IF(N17&gt;10,N17*0.9,N17))</f>
        <v>80.117100000000008</v>
      </c>
      <c r="Q17" s="44"/>
      <c r="R17" s="46">
        <f t="shared" si="0"/>
        <v>72.105390000000014</v>
      </c>
      <c r="S17" s="44"/>
      <c r="T17" s="49">
        <f t="shared" si="1"/>
        <v>64.894851000000017</v>
      </c>
      <c r="U17" s="47"/>
      <c r="V17" s="48">
        <f t="shared" si="2"/>
        <v>58.405365900000014</v>
      </c>
      <c r="W17" s="3"/>
      <c r="X17" s="3"/>
    </row>
    <row r="18" spans="1:24" ht="35.25">
      <c r="A18" s="83">
        <f t="shared" si="3"/>
        <v>14</v>
      </c>
      <c r="B18" s="457" t="s">
        <v>103</v>
      </c>
      <c r="C18" s="41"/>
      <c r="D18" s="42"/>
      <c r="E18" s="41"/>
      <c r="F18" s="42"/>
      <c r="G18" s="41"/>
      <c r="H18" s="42"/>
      <c r="I18" s="43"/>
      <c r="J18" s="42">
        <f>IF(I18&gt;0,IF(H18&gt;0,(H18*G$3+I18*10/3)/I$3,I18*10/3*(1-0.1*G$3)),IF(H18&gt;10,H18*0.9,H18))</f>
        <v>0</v>
      </c>
      <c r="K18" s="41">
        <v>34.700000000000003</v>
      </c>
      <c r="L18" s="42">
        <f>IF(K18&gt;0,IF(J18&gt;0,(J18*I$3+K18*10/3)/K$3,K18*10/3*(1-0.1*I$3)),IF(J18&gt;10,J18*0.9,J18))</f>
        <v>69.400000000000006</v>
      </c>
      <c r="M18" s="44"/>
      <c r="N18" s="42">
        <f>IF(M18&gt;0,IF(L18&gt;0,(L18*K$3+M18*10/3)/M$3,M18*10/3*(1-0.1*K$3)),IF(L18&gt;10,L18*0.9,L18))</f>
        <v>62.460000000000008</v>
      </c>
      <c r="O18" s="45">
        <v>46.4</v>
      </c>
      <c r="P18" s="46">
        <f>IF(O18&gt;0,IF(N18&gt;0,(N18*M$3+O18*10/3)/O$3,O18*10/3*(1-0.1*M$3)),IF(N18&gt;10,N18*0.9,N18))</f>
        <v>75.632380952380956</v>
      </c>
      <c r="Q18" s="44"/>
      <c r="R18" s="46">
        <f t="shared" si="0"/>
        <v>68.069142857142865</v>
      </c>
      <c r="S18" s="44"/>
      <c r="T18" s="42">
        <f t="shared" si="1"/>
        <v>61.262228571428579</v>
      </c>
      <c r="U18" s="47"/>
      <c r="V18" s="48">
        <f t="shared" si="2"/>
        <v>55.136005714285723</v>
      </c>
      <c r="W18" s="3"/>
      <c r="X18" s="3"/>
    </row>
    <row r="19" spans="1:24" ht="36" thickBot="1">
      <c r="A19" s="443">
        <f t="shared" si="3"/>
        <v>15</v>
      </c>
      <c r="B19" s="541" t="s">
        <v>63</v>
      </c>
      <c r="C19" s="54">
        <v>23.5</v>
      </c>
      <c r="D19" s="51">
        <f>C19/3*10</f>
        <v>78.333333333333329</v>
      </c>
      <c r="E19" s="54">
        <v>27.1</v>
      </c>
      <c r="F19" s="51">
        <f>IF(E19&gt;0,IF(D19&gt;0,(D19*C$3+E19*10/3)/E$3,E19*10/3*(1-0.1*C$3)),IF(D19&gt;10,D19*0.9,D19))</f>
        <v>84.333333333333329</v>
      </c>
      <c r="G19" s="50">
        <v>13.3</v>
      </c>
      <c r="H19" s="53">
        <f>IF(G19&gt;0,IF(F19&gt;0,(F19*E$3+G19*10/3)/G$3,G19*10/3*(1-0.1*E$3)),IF(F19&gt;10,F19*0.9,F19))</f>
        <v>71</v>
      </c>
      <c r="I19" s="56"/>
      <c r="J19" s="53">
        <f>IF(I19&gt;0,IF(H19&gt;0,(H19*G$3+I19*10/3)/I$3,I19*10/3*(1-0.1*G$3)),IF(H19&gt;10,H19*0.9,H19))</f>
        <v>63.9</v>
      </c>
      <c r="K19" s="50">
        <v>25</v>
      </c>
      <c r="L19" s="53">
        <f>IF(K19&gt;0,IF(J19&gt;0,(J19*I$3+K19*10/3)/K$3,K19*10/3*(1-0.1*I$3)),IF(J19&gt;10,J19*0.9,J19))</f>
        <v>67.786666666666662</v>
      </c>
      <c r="M19" s="57">
        <v>34.200000000000003</v>
      </c>
      <c r="N19" s="53">
        <f>IF(M19&gt;0,IF(L19&gt;0,(L19*K$3+M19*10/3)/M$3,M19*10/3*(1-0.1*K$3)),IF(L19&gt;10,L19*0.9,L19))</f>
        <v>75.48888888888888</v>
      </c>
      <c r="O19" s="56">
        <v>22.6</v>
      </c>
      <c r="P19" s="46">
        <f>IF(O19&gt;0,IF(N19&gt;0,(N19*M$3+O19*10/3)/O$3,O19*10/3*(1-0.1*M$3)),IF(N19&gt;10,N19*0.9,N19))</f>
        <v>75.466666666666669</v>
      </c>
      <c r="Q19" s="57"/>
      <c r="R19" s="49">
        <f t="shared" si="0"/>
        <v>67.92</v>
      </c>
      <c r="S19" s="55"/>
      <c r="T19" s="46">
        <f t="shared" si="1"/>
        <v>61.128</v>
      </c>
      <c r="U19" s="58"/>
      <c r="V19" s="59">
        <f t="shared" si="2"/>
        <v>55.0152</v>
      </c>
      <c r="W19" s="3"/>
      <c r="X19" s="3"/>
    </row>
    <row r="20" spans="1:24" ht="35.25">
      <c r="A20" s="442">
        <f t="shared" si="3"/>
        <v>16</v>
      </c>
      <c r="B20" s="537" t="s">
        <v>84</v>
      </c>
      <c r="C20" s="66"/>
      <c r="D20" s="46"/>
      <c r="E20" s="73">
        <v>8.9</v>
      </c>
      <c r="F20" s="46">
        <f>IF(E20&gt;0,IF(D20&gt;0,(D20*C$3+E20*10/3)/E$3,E20*10/3*(1-0.1*C$3)),IF(D20&gt;10,D20*0.9,D20))</f>
        <v>26.700000000000003</v>
      </c>
      <c r="G20" s="31">
        <v>12.2</v>
      </c>
      <c r="H20" s="32">
        <f>IF(G20&gt;0,IF(F20&gt;0,(F20*E$3+G20*10/3)/G$3,G20*10/3*(1-0.1*E$3)),IF(F20&gt;10,F20*0.9,F20))</f>
        <v>31.355555555555554</v>
      </c>
      <c r="I20" s="86">
        <v>34.4</v>
      </c>
      <c r="J20" s="32">
        <f>IF(I20&gt;0,IF(H20&gt;0,(H20*G$3+I20*10/3)/I$3,I20*10/3*(1-0.1*G$3)),IF(H20&gt;10,H20*0.9,H20))</f>
        <v>52.183333333333337</v>
      </c>
      <c r="K20" s="31">
        <v>20.399999999999999</v>
      </c>
      <c r="L20" s="32">
        <f>IF(K20&gt;0,IF(J20&gt;0,(J20*I$3+K20*10/3)/K$3,K20*10/3*(1-0.1*I$3)),IF(J20&gt;10,J20*0.9,J20))</f>
        <v>55.346666666666671</v>
      </c>
      <c r="M20" s="34">
        <v>39</v>
      </c>
      <c r="N20" s="32">
        <f>IF(M20&gt;0,IF(L20&gt;0,(L20*K$3+M20*10/3)/M$3,M20*10/3*(1-0.1*K$3)),IF(L20&gt;10,L20*0.9,L20))</f>
        <v>67.788888888888891</v>
      </c>
      <c r="O20" s="35">
        <v>36.1</v>
      </c>
      <c r="P20" s="32">
        <f>IF(O20&gt;0,IF(N20&gt;0,(N20*M$3+O20*10/3)/O$3,O20*10/3*(1-0.1*M$3)),IF(N20&gt;10,N20*0.9,N20))</f>
        <v>75.295238095238105</v>
      </c>
      <c r="Q20" s="34"/>
      <c r="R20" s="32">
        <f t="shared" si="0"/>
        <v>67.765714285714296</v>
      </c>
      <c r="S20" s="60"/>
      <c r="T20" s="36">
        <f t="shared" si="1"/>
        <v>60.989142857142866</v>
      </c>
      <c r="U20" s="61"/>
      <c r="V20" s="38">
        <f t="shared" si="2"/>
        <v>54.89022857142858</v>
      </c>
      <c r="W20" s="3"/>
      <c r="X20" s="3"/>
    </row>
    <row r="21" spans="1:24" ht="35.25">
      <c r="A21" s="83">
        <f t="shared" si="3"/>
        <v>17</v>
      </c>
      <c r="B21" s="292" t="s">
        <v>54</v>
      </c>
      <c r="C21" s="41">
        <v>41.5</v>
      </c>
      <c r="D21" s="42">
        <f>C21/3*10</f>
        <v>138.33333333333334</v>
      </c>
      <c r="E21" s="43">
        <v>26</v>
      </c>
      <c r="F21" s="42">
        <f>IF(E21&gt;0,IF(D21&gt;0,(D21*C$3+E21*10/3)/E$3,E21*10/3*(1-0.1*C$3)),IF(D21&gt;10,D21*0.9,D21))</f>
        <v>112.5</v>
      </c>
      <c r="G21" s="41"/>
      <c r="H21" s="42">
        <f>IF(G21&gt;0,IF(F21&gt;0,(F21*E$3+G21*10/3)/G$3,G21*10/3*(1-0.1*E$3)),IF(F21&gt;10,F21*0.9,F21))</f>
        <v>101.25</v>
      </c>
      <c r="I21" s="41"/>
      <c r="J21" s="42">
        <f>IF(I21&gt;0,IF(H21&gt;0,(H21*G$3+I21*10/3)/I$3,I21*10/3*(1-0.1*G$3)),IF(H21&gt;10,H21*0.9,H21))</f>
        <v>91.125</v>
      </c>
      <c r="K21" s="41"/>
      <c r="L21" s="42">
        <f>IF(K21&gt;0,IF(J21&gt;0,(J21*I$3+K21*10/3)/K$3,K21*10/3*(1-0.1*I$3)),IF(J21&gt;10,J21*0.9,J21))</f>
        <v>82.012500000000003</v>
      </c>
      <c r="M21" s="44">
        <v>12.6</v>
      </c>
      <c r="N21" s="42">
        <f>IF(M21&gt;0,IF(L21&gt;0,(L21*K$3+M21*10/3)/M$3,M21*10/3*(1-0.1*K$3)),IF(L21&gt;10,L21*0.9,L21))</f>
        <v>75.34375</v>
      </c>
      <c r="O21" s="45">
        <v>19.7</v>
      </c>
      <c r="P21" s="46">
        <f>IF(O21&gt;0,IF(N21&gt;0,(N21*M$3+O21*10/3)/O$3,O21*10/3*(1-0.1*M$3)),IF(N21&gt;10,N21*0.9,N21))</f>
        <v>73.961309523809518</v>
      </c>
      <c r="Q21" s="44"/>
      <c r="R21" s="46">
        <f t="shared" si="0"/>
        <v>66.565178571428575</v>
      </c>
      <c r="S21" s="44"/>
      <c r="T21" s="42">
        <f t="shared" si="1"/>
        <v>59.908660714285716</v>
      </c>
      <c r="U21" s="47"/>
      <c r="V21" s="48">
        <f t="shared" si="2"/>
        <v>53.917794642857146</v>
      </c>
      <c r="W21" s="3"/>
      <c r="X21" s="3"/>
    </row>
    <row r="22" spans="1:24" ht="35.25">
      <c r="A22" s="83">
        <f t="shared" si="3"/>
        <v>18</v>
      </c>
      <c r="B22" s="539" t="s">
        <v>43</v>
      </c>
      <c r="C22" s="41">
        <v>3.5</v>
      </c>
      <c r="D22" s="42">
        <f>C22/3*10</f>
        <v>11.666666666666668</v>
      </c>
      <c r="E22" s="43">
        <v>34</v>
      </c>
      <c r="F22" s="42">
        <f>IF(E22&gt;0,IF(D22&gt;0,(D22*C$3+E22*10/3)/E$3,E22*10/3*(1-0.1*C$3)),IF(D22&gt;10,D22*0.9,D22))</f>
        <v>62.5</v>
      </c>
      <c r="G22" s="41">
        <v>30.4</v>
      </c>
      <c r="H22" s="42">
        <f>IF(G22&gt;0,IF(F22&gt;0,(F22*E$3+G22*10/3)/G$3,G22*10/3*(1-0.1*E$3)),IF(F22&gt;10,F22*0.9,F22))</f>
        <v>75.444444444444443</v>
      </c>
      <c r="I22" s="44"/>
      <c r="J22" s="42">
        <f>IF(I22&gt;0,IF(H22&gt;0,(H22*G$3+I22*10/3)/I$3,I22*10/3*(1-0.1*G$3)),IF(H22&gt;10,H22*0.9,H22))</f>
        <v>67.900000000000006</v>
      </c>
      <c r="K22" s="41"/>
      <c r="L22" s="42">
        <f>IF(K22&gt;0,IF(J22&gt;0,(J22*I$3+K22*10/3)/K$3,K22*10/3*(1-0.1*I$3)),IF(J22&gt;10,J22*0.9,J22))</f>
        <v>61.110000000000007</v>
      </c>
      <c r="M22" s="44">
        <v>34.5</v>
      </c>
      <c r="N22" s="42">
        <f>IF(M22&gt;0,IF(L22&gt;0,(L22*K$3+M22*10/3)/M$3,M22*10/3*(1-0.1*K$3)),IF(L22&gt;10,L22*0.9,L22))</f>
        <v>70.091666666666669</v>
      </c>
      <c r="O22" s="45">
        <v>24.5</v>
      </c>
      <c r="P22" s="46">
        <f>IF(O22&gt;0,IF(N22&gt;0,(N22*M$3+O22*10/3)/O$3,O22*10/3*(1-0.1*M$3)),IF(N22&gt;10,N22*0.9,N22))</f>
        <v>71.745238095238093</v>
      </c>
      <c r="Q22" s="44"/>
      <c r="R22" s="46">
        <f t="shared" si="0"/>
        <v>64.570714285714288</v>
      </c>
      <c r="S22" s="44"/>
      <c r="T22" s="49">
        <f t="shared" si="1"/>
        <v>58.113642857142864</v>
      </c>
      <c r="U22" s="47"/>
      <c r="V22" s="48">
        <f t="shared" si="2"/>
        <v>52.30227857142858</v>
      </c>
      <c r="W22" s="3"/>
      <c r="X22" s="3"/>
    </row>
    <row r="23" spans="1:24" ht="35.25">
      <c r="A23" s="83">
        <f t="shared" si="3"/>
        <v>19</v>
      </c>
      <c r="B23" s="292" t="s">
        <v>101</v>
      </c>
      <c r="C23" s="41"/>
      <c r="D23" s="42"/>
      <c r="E23" s="43"/>
      <c r="F23" s="42"/>
      <c r="G23" s="44"/>
      <c r="H23" s="42"/>
      <c r="I23" s="41"/>
      <c r="J23" s="42"/>
      <c r="K23" s="41">
        <v>42.6</v>
      </c>
      <c r="L23" s="42">
        <f>IF(K23&gt;0,IF(J23&gt;0,(J23*I$3+K23*10/3)/K$3,K23*10/3*(1-0.1*I$3)),IF(J23&gt;10,J23*0.9,J23))</f>
        <v>85.2</v>
      </c>
      <c r="M23" s="44"/>
      <c r="N23" s="42">
        <f>IF(M23&gt;0,IF(L23&gt;0,(L23*K$3+M23*10/3)/M$3,M23*10/3*(1-0.1*K$3)),IF(L23&gt;10,L23*0.9,L23))</f>
        <v>76.680000000000007</v>
      </c>
      <c r="O23" s="45"/>
      <c r="P23" s="46">
        <f>IF(O23&gt;0,IF(N23&gt;0,(N23*M$3+O23*10/3)/O$3,O23*10/3*(1-0.1*M$3)),IF(N23&gt;10,N23*0.9,N23))</f>
        <v>69.012000000000015</v>
      </c>
      <c r="Q23" s="44"/>
      <c r="R23" s="46">
        <f t="shared" si="0"/>
        <v>62.110800000000012</v>
      </c>
      <c r="S23" s="44"/>
      <c r="T23" s="42">
        <f t="shared" si="1"/>
        <v>55.899720000000009</v>
      </c>
      <c r="U23" s="47"/>
      <c r="V23" s="48">
        <f t="shared" si="2"/>
        <v>50.309748000000006</v>
      </c>
      <c r="W23" s="3"/>
      <c r="X23" s="3"/>
    </row>
    <row r="24" spans="1:24" ht="36" thickBot="1">
      <c r="A24" s="443">
        <f t="shared" si="3"/>
        <v>20</v>
      </c>
      <c r="B24" s="540" t="s">
        <v>87</v>
      </c>
      <c r="C24" s="54"/>
      <c r="D24" s="42"/>
      <c r="E24" s="71"/>
      <c r="F24" s="51">
        <f>IF(E24&gt;0,IF(D24&gt;0,(D24*C$3+E24*10/3)/E$3,E24*10/3*(1-0.1*C$3)),IF(D24&gt;10,D24*0.9,D24))</f>
        <v>0</v>
      </c>
      <c r="G24" s="54">
        <v>34.5</v>
      </c>
      <c r="H24" s="51">
        <f>IF(G24&gt;0,IF(F24&gt;0,(F24*E$3+G24*10/3)/G$3,G24*10/3*(1-0.1*E$3)),IF(F24&gt;10,F24*0.9,F24))</f>
        <v>92</v>
      </c>
      <c r="I24" s="54"/>
      <c r="J24" s="51">
        <f>IF(I24&gt;0,IF(H24&gt;0,(H24*G$3+I24*10/3)/I$3,I24*10/3*(1-0.1*G$3)),IF(H24&gt;10,H24*0.9,H24))</f>
        <v>82.8</v>
      </c>
      <c r="K24" s="54">
        <v>28</v>
      </c>
      <c r="L24" s="51">
        <f>IF(K24&gt;0,IF(J24&gt;0,(J24*I$3+K24*10/3)/K$3,K24*10/3*(1-0.1*I$3)),IF(J24&gt;10,J24*0.9,J24))</f>
        <v>84.906666666666666</v>
      </c>
      <c r="M24" s="55"/>
      <c r="N24" s="51">
        <f>IF(M24&gt;0,IF(L24&gt;0,(L24*K$3+M24*10/3)/M$3,M24*10/3*(1-0.1*K$3)),IF(L24&gt;10,L24*0.9,L24))</f>
        <v>76.415999999999997</v>
      </c>
      <c r="O24" s="63"/>
      <c r="P24" s="46">
        <f>IF(O24&gt;0,IF(N24&gt;0,(N24*M$3+O24*10/3)/O$3,O24*10/3*(1-0.1*M$3)),IF(N24&gt;10,N24*0.9,N24))</f>
        <v>68.7744</v>
      </c>
      <c r="Q24" s="55"/>
      <c r="R24" s="64">
        <f t="shared" si="0"/>
        <v>61.89696</v>
      </c>
      <c r="S24" s="57"/>
      <c r="T24" s="46">
        <f t="shared" si="1"/>
        <v>55.707264000000002</v>
      </c>
      <c r="U24" s="65"/>
      <c r="V24" s="59">
        <f t="shared" si="2"/>
        <v>50.136537600000004</v>
      </c>
      <c r="W24" s="3"/>
      <c r="X24" s="3"/>
    </row>
    <row r="25" spans="1:24" ht="35.25">
      <c r="A25" s="442">
        <f t="shared" si="3"/>
        <v>21</v>
      </c>
      <c r="B25" s="538" t="s">
        <v>91</v>
      </c>
      <c r="C25" s="73"/>
      <c r="D25" s="32"/>
      <c r="E25" s="73"/>
      <c r="F25" s="46"/>
      <c r="G25" s="66">
        <v>26.7</v>
      </c>
      <c r="H25" s="46">
        <f>IF(G25&gt;0,IF(F25&gt;0,(F25*E$3+G25*10/3)/G$3,G25*10/3*(1-0.1*E$3)),IF(F25&gt;10,F25*0.9,F25))</f>
        <v>71.2</v>
      </c>
      <c r="I25" s="73"/>
      <c r="J25" s="46">
        <f>IF(I25&gt;0,IF(H25&gt;0,(H25*G$3+I25*10/3)/I$3,I25*10/3*(1-0.1*G$3)),IF(H25&gt;10,H25*0.9,H25))</f>
        <v>64.08</v>
      </c>
      <c r="K25" s="66">
        <v>33</v>
      </c>
      <c r="L25" s="46">
        <f>IF(K25&gt;0,IF(J25&gt;0,(J25*I$3+K25*10/3)/K$3,K25*10/3*(1-0.1*I$3)),IF(J25&gt;10,J25*0.9,J25))</f>
        <v>73.263999999999996</v>
      </c>
      <c r="M25" s="60">
        <v>20.5</v>
      </c>
      <c r="N25" s="46">
        <f>IF(M25&gt;0,IF(L25&gt;0,(L25*K$3+M25*10/3)/M$3,M25*10/3*(1-0.1*K$3)),IF(L25&gt;10,L25*0.9,L25))</f>
        <v>72.442222222222213</v>
      </c>
      <c r="O25" s="67"/>
      <c r="P25" s="32">
        <f>IF(O25&gt;0,IF(N25&gt;0,(N25*M$3+O25*10/3)/O$3,O25*10/3*(1-0.1*M$3)),IF(N25&gt;10,N25*0.9,N25))</f>
        <v>65.197999999999993</v>
      </c>
      <c r="Q25" s="60"/>
      <c r="R25" s="46">
        <f t="shared" si="0"/>
        <v>58.678199999999997</v>
      </c>
      <c r="S25" s="34"/>
      <c r="T25" s="36">
        <f t="shared" si="1"/>
        <v>52.810379999999995</v>
      </c>
      <c r="U25" s="37"/>
      <c r="V25" s="38">
        <f t="shared" si="2"/>
        <v>47.529342</v>
      </c>
      <c r="W25" s="3"/>
      <c r="X25" s="3"/>
    </row>
    <row r="26" spans="1:24" ht="35.25">
      <c r="A26" s="83">
        <f t="shared" si="3"/>
        <v>22</v>
      </c>
      <c r="B26" s="292" t="s">
        <v>56</v>
      </c>
      <c r="C26" s="43">
        <v>35.800000000000004</v>
      </c>
      <c r="D26" s="42">
        <f>C26/3*10</f>
        <v>119.33333333333336</v>
      </c>
      <c r="E26" s="43"/>
      <c r="F26" s="42">
        <f>IF(E26&gt;0,IF(D26&gt;0,(D26*C$3+E26*10/3)/E$3,E26*10/3*(1-0.1*C$3)),IF(D26&gt;10,D26*0.9,D26))</f>
        <v>107.40000000000002</v>
      </c>
      <c r="G26" s="44"/>
      <c r="H26" s="46">
        <f>IF(G26&gt;0,IF(F26&gt;0,(F26*E$3+G26*10/3)/G$3,G26*10/3*(1-0.1*E$3)),IF(F26&gt;10,F26*0.9,F26))</f>
        <v>96.660000000000025</v>
      </c>
      <c r="I26" s="43"/>
      <c r="J26" s="42">
        <f>IF(I26&gt;0,IF(H26&gt;0,(H26*G$3+I26*10/3)/I$3,I26*10/3*(1-0.1*G$3)),IF(H26&gt;10,H26*0.9,H26))</f>
        <v>86.994000000000028</v>
      </c>
      <c r="K26" s="41"/>
      <c r="L26" s="42">
        <f>IF(K26&gt;0,IF(J26&gt;0,(J26*I$3+K26*10/3)/K$3,K26*10/3*(1-0.1*I$3)),IF(J26&gt;10,J26*0.9,J26))</f>
        <v>78.294600000000031</v>
      </c>
      <c r="M26" s="44"/>
      <c r="N26" s="42">
        <f>IF(M26&gt;0,IF(L26&gt;0,(L26*K$3+M26*10/3)/M$3,M26*10/3*(1-0.1*K$3)),IF(L26&gt;10,L26*0.9,L26))</f>
        <v>70.465140000000034</v>
      </c>
      <c r="O26" s="45"/>
      <c r="P26" s="46">
        <f>IF(O26&gt;0,IF(N26&gt;0,(N26*M$3+O26*10/3)/O$3,O26*10/3*(1-0.1*M$3)),IF(N26&gt;10,N26*0.9,N26))</f>
        <v>63.418626000000032</v>
      </c>
      <c r="Q26" s="44"/>
      <c r="R26" s="46">
        <f t="shared" si="0"/>
        <v>57.076763400000033</v>
      </c>
      <c r="S26" s="44"/>
      <c r="T26" s="42">
        <f t="shared" si="1"/>
        <v>51.369087060000034</v>
      </c>
      <c r="U26" s="47"/>
      <c r="V26" s="48">
        <f t="shared" si="2"/>
        <v>46.232178354000034</v>
      </c>
      <c r="W26" s="3"/>
      <c r="X26" s="3"/>
    </row>
    <row r="27" spans="1:24" ht="35.25">
      <c r="A27" s="83">
        <f t="shared" si="3"/>
        <v>23</v>
      </c>
      <c r="B27" s="291" t="s">
        <v>49</v>
      </c>
      <c r="C27" s="43">
        <v>34.5</v>
      </c>
      <c r="D27" s="42">
        <f>C27/3*10</f>
        <v>115</v>
      </c>
      <c r="E27" s="43"/>
      <c r="F27" s="42">
        <f>IF(E27&gt;0,IF(D27&gt;0,(D27*C$3+E27*10/3)/E$3,E27*10/3*(1-0.1*C$3)),IF(D27&gt;10,D27*0.9,D27))</f>
        <v>103.5</v>
      </c>
      <c r="G27" s="44"/>
      <c r="H27" s="42">
        <f>IF(G27&gt;0,IF(F27&gt;0,(F27*E$3+G27*10/3)/G$3,G27*10/3*(1-0.1*E$3)),IF(F27&gt;10,F27*0.9,F27))</f>
        <v>93.15</v>
      </c>
      <c r="I27" s="549"/>
      <c r="J27" s="42">
        <f>IF(I27&gt;0,IF(H27&gt;0,(H27*G$3+I27*10/3)/I$3,I27*10/3*(1-0.1*G$3)),IF(H27&gt;10,H27*0.9,H27))</f>
        <v>83.835000000000008</v>
      </c>
      <c r="K27" s="41"/>
      <c r="L27" s="42">
        <f>IF(K27&gt;0,IF(J27&gt;0,(J27*I$3+K27*10/3)/K$3,K27*10/3*(1-0.1*I$3)),IF(J27&gt;10,J27*0.9,J27))</f>
        <v>75.45150000000001</v>
      </c>
      <c r="M27" s="44"/>
      <c r="N27" s="42">
        <f>IF(M27&gt;0,IF(L27&gt;0,(L27*K$3+M27*10/3)/M$3,M27*10/3*(1-0.1*K$3)),IF(L27&gt;10,L27*0.9,L27))</f>
        <v>67.906350000000018</v>
      </c>
      <c r="O27" s="45"/>
      <c r="P27" s="46">
        <f>IF(O27&gt;0,IF(N27&gt;0,(N27*M$3+O27*10/3)/O$3,O27*10/3*(1-0.1*M$3)),IF(N27&gt;10,N27*0.9,N27))</f>
        <v>61.115715000000016</v>
      </c>
      <c r="Q27" s="44"/>
      <c r="R27" s="46">
        <f t="shared" si="0"/>
        <v>55.004143500000012</v>
      </c>
      <c r="S27" s="44"/>
      <c r="T27" s="49">
        <f t="shared" si="1"/>
        <v>49.503729150000012</v>
      </c>
      <c r="U27" s="47"/>
      <c r="V27" s="48">
        <f t="shared" si="2"/>
        <v>44.55335623500001</v>
      </c>
      <c r="W27" s="3"/>
      <c r="X27" s="3"/>
    </row>
    <row r="28" spans="1:24" ht="35.25">
      <c r="A28" s="83">
        <f t="shared" si="3"/>
        <v>24</v>
      </c>
      <c r="B28" s="291" t="s">
        <v>44</v>
      </c>
      <c r="C28" s="43">
        <v>1.5</v>
      </c>
      <c r="D28" s="42">
        <f>C28/3*10</f>
        <v>5</v>
      </c>
      <c r="E28" s="43">
        <v>27.9</v>
      </c>
      <c r="F28" s="42">
        <f>IF(E28&gt;0,IF(D28&gt;0,(D28*C$3+E28*10/3)/E$3,E28*10/3*(1-0.1*C$3)),IF(D28&gt;10,D28*0.9,D28))</f>
        <v>49</v>
      </c>
      <c r="G28" s="41">
        <v>30.6</v>
      </c>
      <c r="H28" s="42">
        <f>IF(G28&gt;0,IF(F28&gt;0,(F28*E$3+G28*10/3)/G$3,G28*10/3*(1-0.1*E$3)),IF(F28&gt;10,F28*0.9,F28))</f>
        <v>66.666666666666671</v>
      </c>
      <c r="I28" s="45"/>
      <c r="J28" s="42">
        <f>IF(I28&gt;0,IF(H28&gt;0,(H28*G$3+I28*10/3)/I$3,I28*10/3*(1-0.1*G$3)),IF(H28&gt;10,H28*0.9,H28))</f>
        <v>60.000000000000007</v>
      </c>
      <c r="K28" s="41">
        <v>24.6</v>
      </c>
      <c r="L28" s="42">
        <f>IF(K28&gt;0,IF(J28&gt;0,(J28*I$3+K28*10/3)/K$3,K28*10/3*(1-0.1*I$3)),IF(J28&gt;10,J28*0.9,J28))</f>
        <v>64.400000000000006</v>
      </c>
      <c r="M28" s="44">
        <v>24.6</v>
      </c>
      <c r="N28" s="42">
        <f>IF(M28&gt;0,IF(L28&gt;0,(L28*K$3+M28*10/3)/M$3,M28*10/3*(1-0.1*K$3)),IF(L28&gt;10,L28*0.9,L28))</f>
        <v>67.333333333333329</v>
      </c>
      <c r="O28" s="45"/>
      <c r="P28" s="46">
        <f>IF(O28&gt;0,IF(N28&gt;0,(N28*M$3+O28*10/3)/O$3,O28*10/3*(1-0.1*M$3)),IF(N28&gt;10,N28*0.9,N28))</f>
        <v>60.599999999999994</v>
      </c>
      <c r="Q28" s="44"/>
      <c r="R28" s="46">
        <f t="shared" si="0"/>
        <v>54.54</v>
      </c>
      <c r="S28" s="44"/>
      <c r="T28" s="42">
        <f t="shared" si="1"/>
        <v>49.085999999999999</v>
      </c>
      <c r="U28" s="47"/>
      <c r="V28" s="48">
        <f t="shared" si="2"/>
        <v>44.177399999999999</v>
      </c>
      <c r="W28" s="3"/>
      <c r="X28" s="3"/>
    </row>
    <row r="29" spans="1:24" ht="36" thickBot="1">
      <c r="A29" s="443">
        <f t="shared" si="3"/>
        <v>25</v>
      </c>
      <c r="B29" s="302" t="s">
        <v>86</v>
      </c>
      <c r="C29" s="71"/>
      <c r="D29" s="51"/>
      <c r="E29" s="71"/>
      <c r="F29" s="51"/>
      <c r="G29" s="55">
        <v>22.7</v>
      </c>
      <c r="H29" s="51">
        <f>IF(G29&gt;0,IF(F29&gt;0,(F29*E$3+G29*10/3)/G$3,G29*10/3*(1-0.1*E$3)),IF(F29&gt;10,F29*0.9,F29))</f>
        <v>60.533333333333339</v>
      </c>
      <c r="I29" s="52">
        <v>25.8</v>
      </c>
      <c r="J29" s="53">
        <f>IF(I29&gt;0,IF(H29&gt;0,(H29*G$3+I29*10/3)/I$3,I29*10/3*(1-0.1*G$3)),IF(H29&gt;10,H29*0.9,H29))</f>
        <v>66.900000000000006</v>
      </c>
      <c r="K29" s="54"/>
      <c r="L29" s="51">
        <f>IF(K29&gt;0,IF(J29&gt;0,(J29*I$3+K29*10/3)/K$3,K29*10/3*(1-0.1*I$3)),IF(J29&gt;10,J29*0.9,J29))</f>
        <v>60.210000000000008</v>
      </c>
      <c r="M29" s="57">
        <v>30.6</v>
      </c>
      <c r="N29" s="53">
        <f>IF(M29&gt;0,IF(L29&gt;0,(L29*K$3+M29*10/3)/M$3,M29*10/3*(1-0.1*K$3)),IF(L29&gt;10,L29*0.9,L29))</f>
        <v>67.175000000000011</v>
      </c>
      <c r="O29" s="56"/>
      <c r="P29" s="46">
        <f>IF(O29&gt;0,IF(N29&gt;0,(N29*M$3+O29*10/3)/O$3,O29*10/3*(1-0.1*M$3)),IF(N29&gt;10,N29*0.9,N29))</f>
        <v>60.45750000000001</v>
      </c>
      <c r="Q29" s="57"/>
      <c r="R29" s="49">
        <f t="shared" si="0"/>
        <v>54.411750000000012</v>
      </c>
      <c r="S29" s="55"/>
      <c r="T29" s="46">
        <f t="shared" si="1"/>
        <v>48.970575000000011</v>
      </c>
      <c r="U29" s="58"/>
      <c r="V29" s="59">
        <f t="shared" si="2"/>
        <v>44.073517500000008</v>
      </c>
      <c r="W29" s="3"/>
      <c r="X29" s="3"/>
    </row>
    <row r="30" spans="1:24" ht="36" thickBot="1">
      <c r="A30" s="442">
        <f t="shared" si="3"/>
        <v>26</v>
      </c>
      <c r="B30" s="444" t="s">
        <v>94</v>
      </c>
      <c r="C30" s="33"/>
      <c r="D30" s="32"/>
      <c r="E30" s="31"/>
      <c r="F30" s="32"/>
      <c r="G30" s="66"/>
      <c r="H30" s="51"/>
      <c r="I30" s="31">
        <v>35.4</v>
      </c>
      <c r="J30" s="32">
        <f>IF(I30&gt;0,IF(H30&gt;0,(H30*G$3+I30*10/3)/I$3,I30*10/3*(1-0.1*G$3)),IF(H30&gt;10,H30*0.9,H30))</f>
        <v>82.6</v>
      </c>
      <c r="K30" s="31"/>
      <c r="L30" s="32">
        <f>IF(K30&gt;0,IF(J30&gt;0,(J30*I$3+K30*10/3)/K$3,K30*10/3*(1-0.1*I$3)),IF(J30&gt;10,J30*0.9,J30))</f>
        <v>74.34</v>
      </c>
      <c r="M30" s="34"/>
      <c r="N30" s="42">
        <f>IF(M30&gt;0,IF(L30&gt;0,(L30*K$3+M30*10/3)/M$3,M30*10/3*(1-0.1*K$3)),IF(L30&gt;10,L30*0.9,L30))</f>
        <v>66.906000000000006</v>
      </c>
      <c r="O30" s="35"/>
      <c r="P30" s="32">
        <f>IF(O30&gt;0,IF(N30&gt;0,(N30*M$3+O30*10/3)/O$3,O30*10/3*(1-0.1*M$3)),IF(N30&gt;10,N30*0.9,N30))</f>
        <v>60.21540000000001</v>
      </c>
      <c r="Q30" s="34"/>
      <c r="R30" s="32">
        <f t="shared" si="0"/>
        <v>54.193860000000008</v>
      </c>
      <c r="S30" s="60"/>
      <c r="T30" s="36">
        <f t="shared" si="1"/>
        <v>48.774474000000005</v>
      </c>
      <c r="U30" s="61"/>
      <c r="V30" s="38">
        <f t="shared" si="2"/>
        <v>43.897026600000004</v>
      </c>
      <c r="W30" s="3"/>
      <c r="X30" s="3"/>
    </row>
    <row r="31" spans="1:24" ht="36" thickBot="1">
      <c r="A31" s="83">
        <f t="shared" si="3"/>
        <v>27</v>
      </c>
      <c r="B31" s="293" t="s">
        <v>82</v>
      </c>
      <c r="C31" s="43"/>
      <c r="D31" s="42"/>
      <c r="E31" s="548">
        <v>17.5</v>
      </c>
      <c r="F31" s="42">
        <f>IF(E31&gt;0,IF(D31&gt;0,(D31*C$3+E31*10/3)/E$3,E31*10/3*(1-0.1*C$3)),IF(D31&gt;10,D31*0.9,D31))</f>
        <v>52.5</v>
      </c>
      <c r="G31" s="41">
        <v>23.5</v>
      </c>
      <c r="H31" s="51">
        <f>IF(G31&gt;0,IF(F31&gt;0,(F31*E$3+G31*10/3)/G$3,G31*10/3*(1-0.1*E$3)),IF(F31&gt;10,F31*0.9,F31))</f>
        <v>61.111111111111107</v>
      </c>
      <c r="I31" s="41">
        <v>28.4</v>
      </c>
      <c r="J31" s="32">
        <f>IF(I31&gt;0,IF(H31&gt;0,(H31*G$3+I31*10/3)/I$3,I31*10/3*(1-0.1*G$3)),IF(H31&gt;10,H31*0.9,H31))</f>
        <v>69.5</v>
      </c>
      <c r="K31" s="44"/>
      <c r="L31" s="42">
        <f>IF(K31&gt;0,IF(J31&gt;0,(J31*I$3+K31*10/3)/K$3,K31*10/3*(1-0.1*I$3)),IF(J31&gt;10,J31*0.9,J31))</f>
        <v>62.550000000000004</v>
      </c>
      <c r="M31" s="44">
        <v>23</v>
      </c>
      <c r="N31" s="42">
        <f>IF(M31&gt;0,IF(L31&gt;0,(L31*K$3+M31*10/3)/M$3,M31*10/3*(1-0.1*K$3)),IF(L31&gt;10,L31*0.9,L31))</f>
        <v>64.902777777777786</v>
      </c>
      <c r="O31" s="75"/>
      <c r="P31" s="46">
        <f>IF(O31&gt;0,IF(N31&gt;0,(N31*M$3+O31*10/3)/O$3,O31*10/3*(1-0.1*M$3)),IF(N31&gt;10,N31*0.9,N31))</f>
        <v>58.412500000000009</v>
      </c>
      <c r="Q31" s="44"/>
      <c r="R31" s="46">
        <f t="shared" si="0"/>
        <v>52.571250000000006</v>
      </c>
      <c r="S31" s="44"/>
      <c r="T31" s="42">
        <f t="shared" si="1"/>
        <v>47.314125000000004</v>
      </c>
      <c r="U31" s="47"/>
      <c r="V31" s="48">
        <f t="shared" si="2"/>
        <v>42.582712500000007</v>
      </c>
      <c r="W31" s="3"/>
      <c r="X31" s="3"/>
    </row>
    <row r="32" spans="1:24" ht="35.25">
      <c r="A32" s="83">
        <f t="shared" si="3"/>
        <v>28</v>
      </c>
      <c r="B32" s="292" t="s">
        <v>81</v>
      </c>
      <c r="C32" s="43"/>
      <c r="D32" s="42"/>
      <c r="E32" s="41">
        <v>24.2</v>
      </c>
      <c r="F32" s="42">
        <f>IF(E32&gt;0,IF(D32&gt;0,(D32*C$3+E32*10/3)/E$3,E32*10/3*(1-0.1*C$3)),IF(D32&gt;10,D32*0.9,D32))</f>
        <v>72.600000000000009</v>
      </c>
      <c r="G32" s="41">
        <v>28.3</v>
      </c>
      <c r="H32" s="42">
        <f>IF(G32&gt;0,IF(F32&gt;0,(F32*E$3+G32*10/3)/G$3,G32*10/3*(1-0.1*E$3)),IF(F32&gt;10,F32*0.9,F32))</f>
        <v>79.844444444444449</v>
      </c>
      <c r="I32" s="41"/>
      <c r="J32" s="42">
        <f>IF(I32&gt;0,IF(H32&gt;0,(H32*G$3+I32*10/3)/I$3,I32*10/3*(1-0.1*G$3)),IF(H32&gt;10,H32*0.9,H32))</f>
        <v>71.86</v>
      </c>
      <c r="K32" s="41"/>
      <c r="L32" s="42">
        <f>IF(K32&gt;0,IF(J32&gt;0,(J32*I$3+K32*10/3)/K$3,K32*10/3*(1-0.1*I$3)),IF(J32&gt;10,J32*0.9,J32))</f>
        <v>64.674000000000007</v>
      </c>
      <c r="M32" s="41"/>
      <c r="N32" s="42">
        <f>IF(M32&gt;0,IF(L32&gt;0,(L32*K$3+M32*10/3)/M$3,M32*10/3*(1-0.1*K$3)),IF(L32&gt;10,L32*0.9,L32))</f>
        <v>58.206600000000009</v>
      </c>
      <c r="O32" s="45"/>
      <c r="P32" s="46">
        <f>IF(O32&gt;0,IF(N32&gt;0,(N32*M$3+O32*10/3)/O$3,O32*10/3*(1-0.1*M$3)),IF(N32&gt;10,N32*0.9,N32))</f>
        <v>52.385940000000012</v>
      </c>
      <c r="Q32" s="44"/>
      <c r="R32" s="46">
        <f t="shared" si="0"/>
        <v>47.147346000000013</v>
      </c>
      <c r="S32" s="44"/>
      <c r="T32" s="49">
        <f t="shared" si="1"/>
        <v>42.432611400000013</v>
      </c>
      <c r="U32" s="47"/>
      <c r="V32" s="48">
        <f t="shared" si="2"/>
        <v>38.189350260000012</v>
      </c>
      <c r="W32" s="3"/>
      <c r="X32" s="3"/>
    </row>
    <row r="33" spans="1:24" ht="35.25">
      <c r="A33" s="83">
        <f t="shared" si="3"/>
        <v>29</v>
      </c>
      <c r="B33" s="291" t="s">
        <v>65</v>
      </c>
      <c r="C33" s="90">
        <v>22</v>
      </c>
      <c r="D33" s="42">
        <f>C33/3*10</f>
        <v>73.333333333333329</v>
      </c>
      <c r="E33" s="41"/>
      <c r="F33" s="42">
        <f>IF(E33&gt;0,IF(D33&gt;0,(D33*C$3+E33*10/3)/E$3,E33*10/3*(1-0.1*C$3)),IF(D33&gt;10,D33*0.9,D33))</f>
        <v>66</v>
      </c>
      <c r="G33" s="44"/>
      <c r="H33" s="42">
        <f>IF(G33&gt;0,IF(F33&gt;0,(F33*E$3+G33*10/3)/G$3,G33*10/3*(1-0.1*E$3)),IF(F33&gt;10,F33*0.9,F33))</f>
        <v>59.4</v>
      </c>
      <c r="I33" s="41"/>
      <c r="J33" s="42">
        <f>IF(I33&gt;0,IF(H33&gt;0,(H33*G$3+I33*10/3)/I$3,I33*10/3*(1-0.1*G$3)),IF(H33&gt;10,H33*0.9,H33))</f>
        <v>53.46</v>
      </c>
      <c r="K33" s="41"/>
      <c r="L33" s="42">
        <f>IF(K33&gt;0,IF(J33&gt;0,(J33*I$3+K33*10/3)/K$3,K33*10/3*(1-0.1*I$3)),IF(J33&gt;10,J33*0.9,J33))</f>
        <v>48.114000000000004</v>
      </c>
      <c r="M33" s="44">
        <v>23.3</v>
      </c>
      <c r="N33" s="42">
        <f>IF(M33&gt;0,IF(L33&gt;0,(L33*K$3+M33*10/3)/M$3,M33*10/3*(1-0.1*K$3)),IF(L33&gt;10,L33*0.9,L33))</f>
        <v>53.039444444444449</v>
      </c>
      <c r="O33" s="75"/>
      <c r="P33" s="46">
        <f>IF(O33&gt;0,IF(N33&gt;0,(N33*M$3+O33*10/3)/O$3,O33*10/3*(1-0.1*M$3)),IF(N33&gt;10,N33*0.9,N33))</f>
        <v>47.735500000000002</v>
      </c>
      <c r="Q33" s="44"/>
      <c r="R33" s="46">
        <f t="shared" si="0"/>
        <v>42.961950000000002</v>
      </c>
      <c r="S33" s="44"/>
      <c r="T33" s="42">
        <f t="shared" si="1"/>
        <v>38.665755000000004</v>
      </c>
      <c r="U33" s="47"/>
      <c r="V33" s="48">
        <f t="shared" si="2"/>
        <v>34.799179500000008</v>
      </c>
      <c r="W33" s="3"/>
      <c r="X33" s="3"/>
    </row>
    <row r="34" spans="1:24" ht="39.75" customHeight="1" thickBot="1">
      <c r="A34" s="443">
        <f t="shared" si="3"/>
        <v>30</v>
      </c>
      <c r="B34" s="465" t="s">
        <v>64</v>
      </c>
      <c r="C34" s="71">
        <v>22</v>
      </c>
      <c r="D34" s="51">
        <f>C34/3*10</f>
        <v>73.333333333333329</v>
      </c>
      <c r="E34" s="54">
        <v>13.1</v>
      </c>
      <c r="F34" s="51">
        <f>IF(E34&gt;0,IF(D34&gt;0,(D34*C$3+E34*10/3)/E$3,E34*10/3*(1-0.1*C$3)),IF(D34&gt;10,D34*0.9,D34))</f>
        <v>58.5</v>
      </c>
      <c r="G34" s="55">
        <v>17</v>
      </c>
      <c r="H34" s="42">
        <f>IF(G34&gt;0,IF(F34&gt;0,(F34*E$3+G34*10/3)/G$3,G34*10/3*(1-0.1*E$3)),IF(F34&gt;10,F34*0.9,F34))</f>
        <v>57.888888888888886</v>
      </c>
      <c r="I34" s="54"/>
      <c r="J34" s="51">
        <f>IF(I34&gt;0,IF(H34&gt;0,(H34*G$3+I34*10/3)/I$3,I34*10/3*(1-0.1*G$3)),IF(H34&gt;10,H34*0.9,H34))</f>
        <v>52.1</v>
      </c>
      <c r="K34" s="54"/>
      <c r="L34" s="51">
        <f>IF(K34&gt;0,IF(J34&gt;0,(J34*I$3+K34*10/3)/K$3,K34*10/3*(1-0.1*I$3)),IF(J34&gt;10,J34*0.9,J34))</f>
        <v>46.89</v>
      </c>
      <c r="M34" s="55">
        <v>23.3</v>
      </c>
      <c r="N34" s="51">
        <f>IF(M34&gt;0,IF(L34&gt;0,(L34*K$3+M34*10/3)/M$3,M34*10/3*(1-0.1*K$3)),IF(L34&gt;10,L34*0.9,L34))</f>
        <v>52.019444444444446</v>
      </c>
      <c r="O34" s="63"/>
      <c r="P34" s="46">
        <f>IF(O34&gt;0,IF(N34&gt;0,(N34*M$3+O34*10/3)/O$3,O34*10/3*(1-0.1*M$3)),IF(N34&gt;10,N34*0.9,N34))</f>
        <v>46.817500000000003</v>
      </c>
      <c r="Q34" s="55"/>
      <c r="R34" s="64">
        <f t="shared" si="0"/>
        <v>42.135750000000002</v>
      </c>
      <c r="S34" s="57"/>
      <c r="T34" s="46">
        <f t="shared" si="1"/>
        <v>37.922175000000003</v>
      </c>
      <c r="U34" s="65"/>
      <c r="V34" s="59">
        <f t="shared" si="2"/>
        <v>34.129957500000003</v>
      </c>
      <c r="W34" s="3"/>
      <c r="X34" s="3"/>
    </row>
    <row r="35" spans="1:24" ht="36" thickBot="1">
      <c r="A35" s="442">
        <f t="shared" si="3"/>
        <v>31</v>
      </c>
      <c r="B35" s="456" t="s">
        <v>93</v>
      </c>
      <c r="C35" s="31"/>
      <c r="D35" s="32"/>
      <c r="E35" s="31"/>
      <c r="F35" s="32"/>
      <c r="G35" s="31"/>
      <c r="H35" s="32"/>
      <c r="I35" s="31">
        <v>25.9</v>
      </c>
      <c r="J35" s="32">
        <f>IF(I35&gt;0,IF(H35&gt;0,(H35*G$3+I35*10/3)/I$3,I35*10/3*(1-0.1*G$3)),IF(H35&gt;10,H35*0.9,H35))</f>
        <v>60.433333333333323</v>
      </c>
      <c r="K35" s="31"/>
      <c r="L35" s="32">
        <f>IF(K35&gt;0,IF(J35&gt;0,(J35*I$3+K35*10/3)/K$3,K35*10/3*(1-0.1*I$3)),IF(J35&gt;10,J35*0.9,J35))</f>
        <v>54.389999999999993</v>
      </c>
      <c r="M35" s="60"/>
      <c r="N35" s="46">
        <f>IF(M35&gt;0,IF(L35&gt;0,(L35*K$3+M35*10/3)/M$3,M35*10/3*(1-0.1*K$3)),IF(L35&gt;10,L35*0.9,L35))</f>
        <v>48.950999999999993</v>
      </c>
      <c r="O35" s="67"/>
      <c r="P35" s="32">
        <f>IF(O35&gt;0,IF(N35&gt;0,(N35*M$3+O35*10/3)/O$3,O35*10/3*(1-0.1*M$3)),IF(N35&gt;10,N35*0.9,N35))</f>
        <v>44.055899999999994</v>
      </c>
      <c r="Q35" s="60"/>
      <c r="R35" s="46">
        <f t="shared" si="0"/>
        <v>39.650309999999998</v>
      </c>
      <c r="S35" s="34"/>
      <c r="T35" s="36">
        <f t="shared" si="1"/>
        <v>35.685279000000001</v>
      </c>
      <c r="U35" s="37"/>
      <c r="V35" s="38">
        <f t="shared" si="2"/>
        <v>32.116751100000002</v>
      </c>
      <c r="W35" s="3"/>
      <c r="X35" s="3"/>
    </row>
    <row r="36" spans="1:24" ht="35.25">
      <c r="A36" s="83">
        <f t="shared" si="3"/>
        <v>32</v>
      </c>
      <c r="B36" s="444" t="s">
        <v>66</v>
      </c>
      <c r="C36" s="41">
        <v>21.5</v>
      </c>
      <c r="D36" s="42">
        <f>C36/3*10</f>
        <v>71.666666666666671</v>
      </c>
      <c r="E36" s="41"/>
      <c r="F36" s="42">
        <f>IF(E36&gt;0,IF(D36&gt;0,(D36*C$3+E36*10/3)/E$3,E36*10/3*(1-0.1*C$3)),IF(D36&gt;10,D36*0.9,D36))</f>
        <v>64.5</v>
      </c>
      <c r="G36" s="41"/>
      <c r="H36" s="32">
        <f>IF(G36&gt;0,IF(F36&gt;0,(F36*E$3+G36*10/3)/G$3,G36*10/3*(1-0.1*E$3)),IF(F36&gt;10,F36*0.9,F36))</f>
        <v>58.050000000000004</v>
      </c>
      <c r="I36" s="41"/>
      <c r="J36" s="42">
        <f>IF(I36&gt;0,IF(H36&gt;0,(H36*G$3+I36*10/3)/I$3,I36*10/3*(1-0.1*G$3)),IF(H36&gt;10,H36*0.9,H36))</f>
        <v>52.245000000000005</v>
      </c>
      <c r="K36" s="41"/>
      <c r="L36" s="46">
        <f>IF(K36&gt;0,IF(J36&gt;0,(J36*I$3+K36*10/3)/K$3,K36*10/3*(1-0.1*I$3)),IF(J36&gt;10,J36*0.9,J36))</f>
        <v>47.020500000000006</v>
      </c>
      <c r="M36" s="68"/>
      <c r="N36" s="42">
        <f>IF(M36&gt;0,IF(L36&gt;0,(L36*K$3+M36*10/3)/M$3,M36*10/3*(1-0.1*K$3)),IF(L36&gt;10,L36*0.9,L36))</f>
        <v>42.318450000000006</v>
      </c>
      <c r="O36" s="75"/>
      <c r="P36" s="46">
        <f>IF(O36&gt;0,IF(N36&gt;0,(N36*M$3+O36*10/3)/O$3,O36*10/3*(1-0.1*M$3)),IF(N36&gt;10,N36*0.9,N36))</f>
        <v>38.086605000000006</v>
      </c>
      <c r="Q36" s="44"/>
      <c r="R36" s="46">
        <f t="shared" si="0"/>
        <v>34.277944500000004</v>
      </c>
      <c r="S36" s="44"/>
      <c r="T36" s="42">
        <f t="shared" si="1"/>
        <v>30.850150050000003</v>
      </c>
      <c r="U36" s="47"/>
      <c r="V36" s="48">
        <f t="shared" si="2"/>
        <v>27.765135045000005</v>
      </c>
      <c r="W36" s="3"/>
      <c r="X36" s="3"/>
    </row>
    <row r="37" spans="1:24" ht="35.25">
      <c r="A37" s="83">
        <f t="shared" si="3"/>
        <v>33</v>
      </c>
      <c r="B37" s="292" t="s">
        <v>67</v>
      </c>
      <c r="C37" s="41">
        <v>20.5</v>
      </c>
      <c r="D37" s="42">
        <f>C37/3*10</f>
        <v>68.333333333333329</v>
      </c>
      <c r="E37" s="41"/>
      <c r="F37" s="42">
        <f>IF(E37&gt;0,IF(D37&gt;0,(D37*C$3+E37*10/3)/E$3,E37*10/3*(1-0.1*C$3)),IF(D37&gt;10,D37*0.9,D37))</f>
        <v>61.5</v>
      </c>
      <c r="G37" s="41"/>
      <c r="H37" s="42">
        <f>IF(G37&gt;0,IF(F37&gt;0,(F37*E$3+G37*10/3)/G$3,G37*10/3*(1-0.1*E$3)),IF(F37&gt;10,F37*0.9,F37))</f>
        <v>55.35</v>
      </c>
      <c r="I37" s="41"/>
      <c r="J37" s="42">
        <f>IF(I37&gt;0,IF(H37&gt;0,(H37*G$3+I37*10/3)/I$3,I37*10/3*(1-0.1*G$3)),IF(H37&gt;10,H37*0.9,H37))</f>
        <v>49.815000000000005</v>
      </c>
      <c r="K37" s="41"/>
      <c r="L37" s="46">
        <f>IF(K37&gt;0,IF(J37&gt;0,(J37*I$3+K37*10/3)/K$3,K37*10/3*(1-0.1*I$3)),IF(J37&gt;10,J37*0.9,J37))</f>
        <v>44.833500000000008</v>
      </c>
      <c r="M37" s="68"/>
      <c r="N37" s="42">
        <f>IF(M37&gt;0,IF(L37&gt;0,(L37*K$3+M37*10/3)/M$3,M37*10/3*(1-0.1*K$3)),IF(L37&gt;10,L37*0.9,L37))</f>
        <v>40.350150000000006</v>
      </c>
      <c r="O37" s="45"/>
      <c r="P37" s="46">
        <f>IF(O37&gt;0,IF(N37&gt;0,(N37*M$3+O37*10/3)/O$3,O37*10/3*(1-0.1*M$3)),IF(N37&gt;10,N37*0.9,N37))</f>
        <v>36.315135000000005</v>
      </c>
      <c r="Q37" s="44"/>
      <c r="R37" s="46">
        <f t="shared" si="0"/>
        <v>32.683621500000008</v>
      </c>
      <c r="S37" s="44"/>
      <c r="T37" s="49">
        <f t="shared" si="1"/>
        <v>29.415259350000007</v>
      </c>
      <c r="U37" s="47"/>
      <c r="V37" s="48">
        <f t="shared" si="2"/>
        <v>26.473733415000005</v>
      </c>
      <c r="W37" s="3"/>
      <c r="X37" s="3"/>
    </row>
    <row r="38" spans="1:24" ht="35.25">
      <c r="A38" s="83">
        <f t="shared" si="3"/>
        <v>34</v>
      </c>
      <c r="B38" s="458" t="s">
        <v>89</v>
      </c>
      <c r="C38" s="41"/>
      <c r="D38" s="42"/>
      <c r="E38" s="41"/>
      <c r="F38" s="42"/>
      <c r="G38" s="41">
        <v>9</v>
      </c>
      <c r="H38" s="42">
        <f>IF(G38&gt;0,IF(F38&gt;0,(F38*E$3+G38*10/3)/G$3,G38*10/3*(1-0.1*E$3)),IF(F38&gt;10,F38*0.9,F38))</f>
        <v>24</v>
      </c>
      <c r="I38" s="41"/>
      <c r="J38" s="42">
        <f>IF(I38&gt;0,IF(H38&gt;0,(H38*G$3+I38*10/3)/I$3,I38*10/3*(1-0.1*G$3)),IF(H38&gt;10,H38*0.9,H38))</f>
        <v>21.6</v>
      </c>
      <c r="K38" s="41">
        <v>30.5</v>
      </c>
      <c r="L38" s="46">
        <f>IF(K38&gt;0,IF(J38&gt;0,(J38*I$3+K38*10/3)/K$3,K38*10/3*(1-0.1*I$3)),IF(J38&gt;10,J38*0.9,J38))</f>
        <v>37.61333333333333</v>
      </c>
      <c r="M38" s="44"/>
      <c r="N38" s="42">
        <f>IF(M38&gt;0,IF(L38&gt;0,(L38*K$3+M38*10/3)/M$3,M38*10/3*(1-0.1*K$3)),IF(L38&gt;10,L38*0.9,L38))</f>
        <v>33.851999999999997</v>
      </c>
      <c r="O38" s="45">
        <v>15.2</v>
      </c>
      <c r="P38" s="46">
        <f>IF(O38&gt;0,IF(N38&gt;0,(N38*M$3+O38*10/3)/O$3,O38*10/3*(1-0.1*M$3)),IF(N38&gt;10,N38*0.9,N38))</f>
        <v>36.254095238095232</v>
      </c>
      <c r="Q38" s="44"/>
      <c r="R38" s="46">
        <f t="shared" si="0"/>
        <v>32.628685714285709</v>
      </c>
      <c r="S38" s="44"/>
      <c r="T38" s="42">
        <f t="shared" si="1"/>
        <v>29.365817142857139</v>
      </c>
      <c r="U38" s="47"/>
      <c r="V38" s="48">
        <f t="shared" si="2"/>
        <v>26.429235428571427</v>
      </c>
      <c r="W38" s="3"/>
      <c r="X38" s="3"/>
    </row>
    <row r="39" spans="1:24" ht="36" thickBot="1">
      <c r="A39" s="443">
        <f t="shared" si="3"/>
        <v>35</v>
      </c>
      <c r="B39" s="302" t="s">
        <v>97</v>
      </c>
      <c r="C39" s="115"/>
      <c r="D39" s="51"/>
      <c r="E39" s="54"/>
      <c r="F39" s="51"/>
      <c r="G39" s="54"/>
      <c r="H39" s="51"/>
      <c r="I39" s="54">
        <v>21.2</v>
      </c>
      <c r="J39" s="51">
        <f>IF(I39&gt;0,IF(H39&gt;0,(H39*G$3+I39*10/3)/I$3,I39*10/3*(1-0.1*G$3)),IF(H39&gt;10,H39*0.9,H39))</f>
        <v>49.466666666666669</v>
      </c>
      <c r="K39" s="55"/>
      <c r="L39" s="64">
        <f>IF(K39&gt;0,IF(J39&gt;0,(J39*I$3+K39*10/3)/K$3,K39*10/3*(1-0.1*I$3)),IF(J39&gt;10,J39*0.9,J39))</f>
        <v>44.52</v>
      </c>
      <c r="M39" s="57"/>
      <c r="N39" s="53">
        <f>IF(M39&gt;0,IF(L39&gt;0,(L39*K$3+M39*10/3)/M$3,M39*10/3*(1-0.1*K$3)),IF(L39&gt;10,L39*0.9,L39))</f>
        <v>40.068000000000005</v>
      </c>
      <c r="O39" s="56"/>
      <c r="P39" s="46">
        <f>IF(O39&gt;0,IF(N39&gt;0,(N39*M$3+O39*10/3)/O$3,O39*10/3*(1-0.1*M$3)),IF(N39&gt;10,N39*0.9,N39))</f>
        <v>36.061200000000007</v>
      </c>
      <c r="Q39" s="57"/>
      <c r="R39" s="49">
        <f t="shared" si="0"/>
        <v>32.455080000000009</v>
      </c>
      <c r="S39" s="55"/>
      <c r="T39" s="46">
        <f t="shared" si="1"/>
        <v>29.209572000000009</v>
      </c>
      <c r="U39" s="58"/>
      <c r="V39" s="59">
        <f t="shared" si="2"/>
        <v>26.288614800000008</v>
      </c>
      <c r="W39" s="3"/>
      <c r="X39" s="3"/>
    </row>
    <row r="40" spans="1:24" ht="36" thickBot="1">
      <c r="A40" s="442">
        <f t="shared" si="3"/>
        <v>36</v>
      </c>
      <c r="B40" s="545" t="s">
        <v>108</v>
      </c>
      <c r="C40" s="31"/>
      <c r="D40" s="32"/>
      <c r="E40" s="31"/>
      <c r="F40" s="32"/>
      <c r="G40" s="31"/>
      <c r="H40" s="51"/>
      <c r="I40" s="31"/>
      <c r="J40" s="32"/>
      <c r="K40" s="31"/>
      <c r="L40" s="64"/>
      <c r="M40" s="34"/>
      <c r="N40" s="32"/>
      <c r="O40" s="34">
        <v>26.7</v>
      </c>
      <c r="P40" s="32">
        <f>IF(O40&gt;0,IF(N40&gt;0,(N40*M$3+O40*10/3)/O$3,O40*10/3*(1-0.1*M$3)),IF(N40&gt;10,N40*0.9,N40))</f>
        <v>35.599999999999994</v>
      </c>
      <c r="Q40" s="34"/>
      <c r="R40" s="32">
        <f t="shared" si="0"/>
        <v>32.04</v>
      </c>
      <c r="S40" s="34"/>
      <c r="T40" s="36">
        <f t="shared" si="1"/>
        <v>28.835999999999999</v>
      </c>
      <c r="U40" s="37"/>
      <c r="V40" s="38">
        <f t="shared" si="2"/>
        <v>25.952400000000001</v>
      </c>
      <c r="W40" s="3"/>
      <c r="X40" s="3"/>
    </row>
    <row r="41" spans="1:24" ht="35.25">
      <c r="A41" s="83">
        <f t="shared" si="3"/>
        <v>37</v>
      </c>
      <c r="B41" s="464" t="s">
        <v>107</v>
      </c>
      <c r="C41" s="41"/>
      <c r="D41" s="42"/>
      <c r="E41" s="41"/>
      <c r="F41" s="42"/>
      <c r="G41" s="41"/>
      <c r="H41" s="42"/>
      <c r="I41" s="41"/>
      <c r="J41" s="42"/>
      <c r="K41" s="44"/>
      <c r="L41" s="42"/>
      <c r="M41" s="44"/>
      <c r="N41" s="42"/>
      <c r="O41" s="44">
        <v>24.4</v>
      </c>
      <c r="P41" s="46">
        <f>IF(O41&gt;0,IF(N41&gt;0,(N41*M$3+O41*10/3)/O$3,O41*10/3*(1-0.1*M$3)),IF(N41&gt;10,N41*0.9,N41))</f>
        <v>32.533333333333324</v>
      </c>
      <c r="Q41" s="44"/>
      <c r="R41" s="46">
        <f t="shared" si="0"/>
        <v>29.279999999999994</v>
      </c>
      <c r="S41" s="44"/>
      <c r="T41" s="42">
        <f t="shared" si="1"/>
        <v>26.351999999999997</v>
      </c>
      <c r="U41" s="47"/>
      <c r="V41" s="48">
        <f t="shared" si="2"/>
        <v>23.716799999999999</v>
      </c>
      <c r="W41" s="3"/>
      <c r="X41" s="3"/>
    </row>
    <row r="42" spans="1:24" ht="35.25">
      <c r="A42" s="83">
        <f t="shared" si="3"/>
        <v>38</v>
      </c>
      <c r="B42" s="544" t="s">
        <v>79</v>
      </c>
      <c r="C42" s="41"/>
      <c r="D42" s="42"/>
      <c r="E42" s="41">
        <v>17.5</v>
      </c>
      <c r="F42" s="42">
        <f>IF(E42&gt;0,IF(D42&gt;0,(D42*C$3+E42*10/3)/E$3,E42*10/3*(1-0.1*C$3)),IF(D42&gt;10,D42*0.9,D42))</f>
        <v>52.5</v>
      </c>
      <c r="G42" s="41"/>
      <c r="H42" s="42">
        <f>IF(G42&gt;0,IF(F42&gt;0,(F42*E$3+G42*10/3)/G$3,G42*10/3*(1-0.1*E$3)),IF(F42&gt;10,F42*0.9,F42))</f>
        <v>47.25</v>
      </c>
      <c r="I42" s="41"/>
      <c r="J42" s="42">
        <f>IF(I42&gt;0,IF(H42&gt;0,(H42*G$3+I42*10/3)/I$3,I42*10/3*(1-0.1*G$3)),IF(H42&gt;10,H42*0.9,H42))</f>
        <v>42.524999999999999</v>
      </c>
      <c r="K42" s="550"/>
      <c r="L42" s="42">
        <f>IF(K42&gt;0,IF(J42&gt;0,(J42*I$3+K42*10/3)/K$3,K42*10/3*(1-0.1*I$3)),IF(J42&gt;10,J42*0.9,J42))</f>
        <v>38.272500000000001</v>
      </c>
      <c r="M42" s="41"/>
      <c r="N42" s="42">
        <f>IF(M42&gt;0,IF(L42&gt;0,(L42*K$3+M42*10/3)/M$3,M42*10/3*(1-0.1*K$3)),IF(L42&gt;10,L42*0.9,L42))</f>
        <v>34.445250000000001</v>
      </c>
      <c r="O42" s="44"/>
      <c r="P42" s="46">
        <f>IF(O42&gt;0,IF(N42&gt;0,(N42*M$3+O42*10/3)/O$3,O42*10/3*(1-0.1*M$3)),IF(N42&gt;10,N42*0.9,N42))</f>
        <v>31.000725000000003</v>
      </c>
      <c r="Q42" s="44"/>
      <c r="R42" s="46">
        <f t="shared" si="0"/>
        <v>27.900652500000003</v>
      </c>
      <c r="S42" s="41"/>
      <c r="T42" s="49">
        <f t="shared" si="1"/>
        <v>25.110587250000002</v>
      </c>
      <c r="U42" s="47"/>
      <c r="V42" s="48">
        <f t="shared" si="2"/>
        <v>22.599528525000004</v>
      </c>
      <c r="W42" s="3"/>
      <c r="X42" s="3"/>
    </row>
    <row r="43" spans="1:24" ht="35.25">
      <c r="A43" s="83">
        <f t="shared" si="3"/>
        <v>39</v>
      </c>
      <c r="B43" s="544" t="s">
        <v>95</v>
      </c>
      <c r="C43" s="41"/>
      <c r="D43" s="42"/>
      <c r="E43" s="41"/>
      <c r="F43" s="42"/>
      <c r="G43" s="41"/>
      <c r="H43" s="42"/>
      <c r="I43" s="41">
        <v>18</v>
      </c>
      <c r="J43" s="42">
        <f>IF(I43&gt;0,IF(H43&gt;0,(H43*G$3+I43*10/3)/I$3,I43*10/3*(1-0.1*G$3)),IF(H43&gt;10,H43*0.9,H43))</f>
        <v>42</v>
      </c>
      <c r="K43" s="41"/>
      <c r="L43" s="42">
        <f>IF(K43&gt;0,IF(J43&gt;0,(J43*I$3+K43*10/3)/K$3,K43*10/3*(1-0.1*I$3)),IF(J43&gt;10,J43*0.9,J43))</f>
        <v>37.800000000000004</v>
      </c>
      <c r="M43" s="44"/>
      <c r="N43" s="42">
        <f>IF(M43&gt;0,IF(L43&gt;0,(L43*K$3+M43*10/3)/M$3,M43*10/3*(1-0.1*K$3)),IF(L43&gt;10,L43*0.9,L43))</f>
        <v>34.020000000000003</v>
      </c>
      <c r="O43" s="68"/>
      <c r="P43" s="46">
        <f>IF(O43&gt;0,IF(N43&gt;0,(N43*M$3+O43*10/3)/O$3,O43*10/3*(1-0.1*M$3)),IF(N43&gt;10,N43*0.9,N43))</f>
        <v>30.618000000000002</v>
      </c>
      <c r="Q43" s="44"/>
      <c r="R43" s="46">
        <f t="shared" si="0"/>
        <v>27.556200000000004</v>
      </c>
      <c r="S43" s="44"/>
      <c r="T43" s="42">
        <f t="shared" si="1"/>
        <v>24.800580000000004</v>
      </c>
      <c r="U43" s="47"/>
      <c r="V43" s="48">
        <f t="shared" si="2"/>
        <v>22.320522000000004</v>
      </c>
      <c r="W43" s="3"/>
      <c r="X43" s="3"/>
    </row>
    <row r="44" spans="1:24" ht="36" thickBot="1">
      <c r="A44" s="84">
        <f t="shared" si="3"/>
        <v>40</v>
      </c>
      <c r="B44" s="540" t="s">
        <v>48</v>
      </c>
      <c r="C44" s="54">
        <v>17</v>
      </c>
      <c r="D44" s="51">
        <f>C44/3*10</f>
        <v>56.666666666666671</v>
      </c>
      <c r="E44" s="54"/>
      <c r="F44" s="51">
        <f>IF(E44&gt;0,IF(D44&gt;0,(D44*C$3+E44*10/3)/E$3,E44*10/3*(1-0.1*C$3)),IF(D44&gt;10,D44*0.9,D44))</f>
        <v>51.000000000000007</v>
      </c>
      <c r="G44" s="54"/>
      <c r="H44" s="51">
        <f>IF(G44&gt;0,IF(F44&gt;0,(F44*E$3+G44*10/3)/G$3,G44*10/3*(1-0.1*E$3)),IF(F44&gt;10,F44*0.9,F44))</f>
        <v>45.900000000000006</v>
      </c>
      <c r="I44" s="54"/>
      <c r="J44" s="51">
        <f>IF(I44&gt;0,IF(H44&gt;0,(H44*G$3+I44*10/3)/I$3,I44*10/3*(1-0.1*G$3)),IF(H44&gt;10,H44*0.9,H44))</f>
        <v>41.310000000000009</v>
      </c>
      <c r="K44" s="54"/>
      <c r="L44" s="42">
        <f>IF(K44&gt;0,IF(J44&gt;0,(J44*I$3+K44*10/3)/K$3,K44*10/3*(1-0.1*I$3)),IF(J44&gt;10,J44*0.9,J44))</f>
        <v>37.179000000000009</v>
      </c>
      <c r="M44" s="55"/>
      <c r="N44" s="42">
        <f>IF(M44&gt;0,IF(L44&gt;0,(L44*K$3+M44*10/3)/M$3,M44*10/3*(1-0.1*K$3)),IF(L44&gt;10,L44*0.9,L44))</f>
        <v>33.461100000000009</v>
      </c>
      <c r="O44" s="55"/>
      <c r="P44" s="64">
        <f>IF(O44&gt;0,IF(N44&gt;0,(N44*M$3+O44*10/3)/O$3,O44*10/3*(1-0.1*M$3)),IF(N44&gt;10,N44*0.9,N44))</f>
        <v>30.114990000000009</v>
      </c>
      <c r="Q44" s="55"/>
      <c r="R44" s="64">
        <f t="shared" si="0"/>
        <v>27.103491000000009</v>
      </c>
      <c r="S44" s="55"/>
      <c r="T44" s="64">
        <f t="shared" si="1"/>
        <v>24.393141900000007</v>
      </c>
      <c r="U44" s="58"/>
      <c r="V44" s="59">
        <f t="shared" si="2"/>
        <v>21.953827710000006</v>
      </c>
      <c r="W44" s="3"/>
      <c r="X44" s="3"/>
    </row>
    <row r="45" spans="1:24" s="82" customFormat="1" ht="36" thickBot="1">
      <c r="A45" s="441">
        <f t="shared" si="3"/>
        <v>41</v>
      </c>
      <c r="B45" s="547" t="s">
        <v>98</v>
      </c>
      <c r="C45" s="31"/>
      <c r="D45" s="32"/>
      <c r="E45" s="31"/>
      <c r="F45" s="32"/>
      <c r="G45" s="31"/>
      <c r="H45" s="32"/>
      <c r="I45" s="31">
        <v>10.5</v>
      </c>
      <c r="J45" s="32">
        <f>IF(I45&gt;0,IF(H45&gt;0,(H45*G$3+I45*10/3)/I$3,I45*10/3*(1-0.1*G$3)),IF(H45&gt;10,H45*0.9,H45))</f>
        <v>24.5</v>
      </c>
      <c r="K45" s="31"/>
      <c r="L45" s="42">
        <f>IF(K45&gt;0,IF(J45&gt;0,(J45*I$3+K45*10/3)/K$3,K45*10/3*(1-0.1*I$3)),IF(J45&gt;10,J45*0.9,J45))</f>
        <v>22.05</v>
      </c>
      <c r="M45" s="60"/>
      <c r="N45" s="42">
        <f>IF(M45&gt;0,IF(L45&gt;0,(L45*K$3+M45*10/3)/M$3,M45*10/3*(1-0.1*K$3)),IF(L45&gt;10,L45*0.9,L45))</f>
        <v>19.845000000000002</v>
      </c>
      <c r="O45" s="67">
        <v>24.5</v>
      </c>
      <c r="P45" s="32">
        <f>IF(O45&gt;0,IF(N45&gt;0,(N45*M$3+O45*10/3)/O$3,O45*10/3*(1-0.1*M$3)),IF(N45&gt;10,N45*0.9,N45))</f>
        <v>28.676666666666669</v>
      </c>
      <c r="Q45" s="60"/>
      <c r="R45" s="46">
        <f t="shared" si="0"/>
        <v>25.809000000000005</v>
      </c>
      <c r="S45" s="34"/>
      <c r="T45" s="36">
        <f t="shared" si="1"/>
        <v>23.228100000000005</v>
      </c>
      <c r="U45" s="37"/>
      <c r="V45" s="38">
        <f t="shared" si="2"/>
        <v>20.905290000000004</v>
      </c>
    </row>
    <row r="46" spans="1:24" s="82" customFormat="1" ht="36" thickBot="1">
      <c r="A46" s="83">
        <f>A45+1</f>
        <v>42</v>
      </c>
      <c r="B46" s="542" t="s">
        <v>68</v>
      </c>
      <c r="C46" s="41">
        <v>15</v>
      </c>
      <c r="D46" s="32">
        <f>C46/3*10</f>
        <v>50</v>
      </c>
      <c r="E46" s="41"/>
      <c r="F46" s="42">
        <f>IF(E46&gt;0,IF(D46&gt;0,(D46*C$3+E46*10/3)/E$3,E46*10/3*(1-0.1*C$3)),IF(D46&gt;10,D46*0.9,D46))</f>
        <v>45</v>
      </c>
      <c r="G46" s="41"/>
      <c r="H46" s="42">
        <f>IF(G46&gt;0,IF(F46&gt;0,(F46*E$3+G46*10/3)/G$3,G46*10/3*(1-0.1*E$3)),IF(F46&gt;10,F46*0.9,F46))</f>
        <v>40.5</v>
      </c>
      <c r="I46" s="41"/>
      <c r="J46" s="42">
        <f>IF(I46&gt;0,IF(H46&gt;0,(H46*G$3+I46*10/3)/I$3,I46*10/3*(1-0.1*G$3)),IF(H46&gt;10,H46*0.9,H46))</f>
        <v>36.450000000000003</v>
      </c>
      <c r="K46" s="41"/>
      <c r="L46" s="42">
        <f>IF(K46&gt;0,IF(J46&gt;0,(J46*I$3+K46*10/3)/K$3,K46*10/3*(1-0.1*I$3)),IF(J46&gt;10,J46*0.9,J46))</f>
        <v>32.805000000000007</v>
      </c>
      <c r="M46" s="44"/>
      <c r="N46" s="42">
        <f>IF(M46&gt;0,IF(L46&gt;0,(L46*K$3+M46*10/3)/M$3,M46*10/3*(1-0.1*K$3)),IF(L46&gt;10,L46*0.9,L46))</f>
        <v>29.524500000000007</v>
      </c>
      <c r="O46" s="45"/>
      <c r="P46" s="32">
        <f>IF(O46&gt;0,IF(N46&gt;0,(N46*M$3+O46*10/3)/O$3,O46*10/3*(1-0.1*M$3)),IF(N46&gt;10,N46*0.9,N46))</f>
        <v>26.572050000000008</v>
      </c>
      <c r="Q46" s="44"/>
      <c r="R46" s="46"/>
      <c r="S46" s="44"/>
      <c r="T46" s="42">
        <f t="shared" si="1"/>
        <v>0</v>
      </c>
      <c r="U46" s="47"/>
      <c r="V46" s="48">
        <f t="shared" si="2"/>
        <v>0</v>
      </c>
    </row>
    <row r="47" spans="1:24" s="82" customFormat="1" ht="36" thickBot="1">
      <c r="A47" s="83">
        <f>A46+1</f>
        <v>43</v>
      </c>
      <c r="B47" s="76" t="s">
        <v>83</v>
      </c>
      <c r="C47" s="77"/>
      <c r="D47" s="32"/>
      <c r="E47" s="77">
        <v>12.5</v>
      </c>
      <c r="F47" s="42">
        <f>IF(E47&gt;0,IF(D47&gt;0,(D47*C$3+E47*10/3)/E$3,E47*10/3*(1-0.1*C$3)),IF(D47&gt;10,D47*0.9,D47))</f>
        <v>37.5</v>
      </c>
      <c r="G47" s="41"/>
      <c r="H47" s="42">
        <f>IF(G47&gt;0,IF(F47&gt;0,(F47*E$3+G47*10/3)/G$3,G47*10/3*(1-0.1*E$3)),IF(F47&gt;10,F47*0.9,F47))</f>
        <v>33.75</v>
      </c>
      <c r="I47" s="41"/>
      <c r="J47" s="42">
        <f>IF(I47&gt;0,IF(H47&gt;0,(H47*G$3+I47*10/3)/I$3,I47*10/3*(1-0.1*G$3)),IF(H47&gt;10,H47*0.9,H47))</f>
        <v>30.375</v>
      </c>
      <c r="K47" s="41"/>
      <c r="L47" s="42">
        <f>IF(K47&gt;0,IF(J47&gt;0,(J47*I$3+K47*10/3)/K$3,K47*10/3*(1-0.1*I$3)),IF(J47&gt;10,J47*0.9,J47))</f>
        <v>27.337500000000002</v>
      </c>
      <c r="M47" s="41"/>
      <c r="N47" s="42">
        <f>IF(M47&gt;0,IF(L47&gt;0,(L47*K$3+M47*10/3)/M$3,M47*10/3*(1-0.1*K$3)),IF(L47&gt;10,L47*0.9,L47))</f>
        <v>24.603750000000002</v>
      </c>
      <c r="O47" s="75"/>
      <c r="P47" s="46">
        <f>IF(O47&gt;0,IF(N47&gt;0,(N47*M$3+O47*10/3)/O$3,O47*10/3*(1-0.1*M$3)),IF(N47&gt;10,N47*0.9,N47))</f>
        <v>22.143375000000002</v>
      </c>
      <c r="Q47" s="44"/>
      <c r="R47" s="46">
        <f>IF(Q47&gt;0,IF(P47&gt;0,(P47*O$3+Q47*10/3)/Q$3,Q47*10/3*(1-0.1*O$3)),IF(P47&gt;10,P47*0.9,P47))</f>
        <v>19.929037500000003</v>
      </c>
      <c r="S47" s="44"/>
      <c r="T47" s="49">
        <f t="shared" si="1"/>
        <v>17.936133750000003</v>
      </c>
      <c r="U47" s="47"/>
      <c r="V47" s="48">
        <f t="shared" si="2"/>
        <v>16.142520375000004</v>
      </c>
    </row>
    <row r="48" spans="1:24" s="82" customFormat="1" ht="35.25">
      <c r="A48" s="83">
        <f>A47+1</f>
        <v>44</v>
      </c>
      <c r="B48" s="546" t="s">
        <v>69</v>
      </c>
      <c r="C48" s="41">
        <v>11.5</v>
      </c>
      <c r="D48" s="32">
        <f>C48/3*10</f>
        <v>38.333333333333336</v>
      </c>
      <c r="E48" s="41"/>
      <c r="F48" s="42">
        <f>IF(E48&gt;0,IF(D48&gt;0,(D48*C$3+E48*10/3)/E$3,E48*10/3*(1-0.1*C$3)),IF(D48&gt;10,D48*0.9,D48))</f>
        <v>34.5</v>
      </c>
      <c r="G48" s="44"/>
      <c r="H48" s="42">
        <f>IF(G48&gt;0,IF(F48&gt;0,(F48*E$3+G48*10/3)/G$3,G48*10/3*(1-0.1*E$3)),IF(F48&gt;10,F48*0.9,F48))</f>
        <v>31.05</v>
      </c>
      <c r="I48" s="44"/>
      <c r="J48" s="42">
        <f>IF(I48&gt;0,IF(H48&gt;0,(H48*G$3+I48*10/3)/I$3,I48*10/3*(1-0.1*G$3)),IF(H48&gt;10,H48*0.9,H48))</f>
        <v>27.945</v>
      </c>
      <c r="K48" s="41"/>
      <c r="L48" s="42">
        <f>IF(K48&gt;0,IF(J48&gt;0,(J48*I$3+K48*10/3)/K$3,K48*10/3*(1-0.1*I$3)),IF(J48&gt;10,J48*0.9,J48))</f>
        <v>25.150500000000001</v>
      </c>
      <c r="M48" s="68"/>
      <c r="N48" s="42">
        <f>IF(M48&gt;0,IF(L48&gt;0,(L48*K$3+M48*10/3)/M$3,M48*10/3*(1-0.1*K$3)),IF(L48&gt;10,L48*0.9,L48))</f>
        <v>22.635450000000002</v>
      </c>
      <c r="O48" s="45"/>
      <c r="P48" s="46">
        <f>IF(O48&gt;0,IF(N48&gt;0,(N48*M$3+O48*10/3)/O$3,O48*10/3*(1-0.1*M$3)),IF(N48&gt;10,N48*0.9,N48))</f>
        <v>20.371905000000002</v>
      </c>
      <c r="Q48" s="44"/>
      <c r="R48" s="46"/>
      <c r="S48" s="44"/>
      <c r="T48" s="42">
        <f t="shared" si="1"/>
        <v>0</v>
      </c>
      <c r="U48" s="47"/>
      <c r="V48" s="48">
        <f t="shared" si="2"/>
        <v>0</v>
      </c>
    </row>
    <row r="49" spans="1:24" s="82" customFormat="1" ht="36" thickBot="1">
      <c r="A49" s="84">
        <f>A48+1</f>
        <v>45</v>
      </c>
      <c r="B49" s="543" t="s">
        <v>70</v>
      </c>
      <c r="C49" s="54">
        <v>8</v>
      </c>
      <c r="D49" s="51">
        <f>C49/3*10</f>
        <v>26.666666666666664</v>
      </c>
      <c r="E49" s="54"/>
      <c r="F49" s="51">
        <f>IF(E49&gt;0,IF(D49&gt;0,(D49*C$3+E49*10/3)/E$3,E49*10/3*(1-0.1*C$3)),IF(D49&gt;10,D49*0.9,D49))</f>
        <v>24</v>
      </c>
      <c r="G49" s="54"/>
      <c r="H49" s="51">
        <f>IF(G49&gt;0,IF(F49&gt;0,(F49*E$3+G49*10/3)/G$3,G49*10/3*(1-0.1*E$3)),IF(F49&gt;10,F49*0.9,F49))</f>
        <v>21.6</v>
      </c>
      <c r="I49" s="54"/>
      <c r="J49" s="51">
        <f>IF(I49&gt;0,IF(H49&gt;0,(H49*G$3+I49*10/3)/I$3,I49*10/3*(1-0.1*G$3)),IF(H49&gt;10,H49*0.9,H49))</f>
        <v>19.440000000000001</v>
      </c>
      <c r="K49" s="54"/>
      <c r="L49" s="42">
        <f>IF(K49&gt;0,IF(J49&gt;0,(J49*I$3+K49*10/3)/K$3,K49*10/3*(1-0.1*I$3)),IF(J49&gt;10,J49*0.9,J49))</f>
        <v>17.496000000000002</v>
      </c>
      <c r="M49" s="55"/>
      <c r="N49" s="42">
        <f>IF(M49&gt;0,IF(L49&gt;0,(L49*K$3+M49*10/3)/M$3,M49*10/3*(1-0.1*K$3)),IF(L49&gt;10,L49*0.9,L49))</f>
        <v>15.746400000000003</v>
      </c>
      <c r="O49" s="56"/>
      <c r="P49" s="46">
        <f>IF(O49&gt;0,IF(N49&gt;0,(N49*M$3+O49*10/3)/O$3,O49*10/3*(1-0.1*M$3)),IF(N49&gt;10,N49*0.9,N49))</f>
        <v>14.171760000000003</v>
      </c>
      <c r="Q49" s="57"/>
      <c r="R49" s="49"/>
      <c r="S49" s="55"/>
      <c r="T49" s="46">
        <f t="shared" ref="T49:T59" si="4">IF(S49&gt;0,IF(R49&gt;0,(R49*Q$3+S49*10/3)/S$3,S49*10/3*(1-0.1*Q$3)),IF(R49&gt;10,R49*0.9,R49))</f>
        <v>0</v>
      </c>
      <c r="U49" s="58"/>
      <c r="V49" s="59">
        <f t="shared" ref="V49:V59" si="5">IF(U49&gt;0,IF(T49&gt;0,(T49*S$3+U49*10/3)/U$3,U49*10/3*(1-0.1*S$3)),IF(T49&gt;10,T49*0.9,T49))</f>
        <v>0</v>
      </c>
    </row>
    <row r="50" spans="1:24" s="87" customFormat="1" ht="35.25">
      <c r="A50" s="30">
        <f>A49+1</f>
        <v>46</v>
      </c>
      <c r="B50" s="99" t="s">
        <v>71</v>
      </c>
      <c r="C50" s="33">
        <v>7.5</v>
      </c>
      <c r="D50" s="32">
        <f>C50/3*10</f>
        <v>25</v>
      </c>
      <c r="E50" s="69"/>
      <c r="F50" s="32">
        <f>IF(E50&gt;0,IF(D50&gt;0,(D50*C$3+E50*10/3)/E$3,E50*10/3*(1-0.1*C$3)),IF(D50&gt;10,D50*0.9,D50))</f>
        <v>22.5</v>
      </c>
      <c r="G50" s="31"/>
      <c r="H50" s="32">
        <f>IF(G50&gt;0,IF(F50&gt;0,(F50*E$3+G50*10/3)/G$3,G50*10/3*(1-0.1*E$3)),IF(F50&gt;10,F50*0.9,F50))</f>
        <v>20.25</v>
      </c>
      <c r="I50" s="33"/>
      <c r="J50" s="32">
        <f>IF(I50&gt;0,IF(H50&gt;0,(H50*G$3+I50*10/3)/I$3,I50*10/3*(1-0.1*G$3)),IF(H50&gt;10,H50*0.9,H50))</f>
        <v>18.225000000000001</v>
      </c>
      <c r="K50" s="31"/>
      <c r="L50" s="32">
        <f>IF(K50&gt;0,IF(J50&gt;0,(J50*I$3+K50*10/3)/K$3,K50*10/3*(1-0.1*I$3)),IF(J50&gt;10,J50*0.9,J50))</f>
        <v>16.402500000000003</v>
      </c>
      <c r="M50" s="86"/>
      <c r="N50" s="32">
        <f>IF(M50&gt;0,IF(L50&gt;0,(L50*K$3+M50*10/3)/M$3,M50*10/3*(1-0.1*K$3)),IF(L50&gt;10,L50*0.9,L50))</f>
        <v>14.762250000000003</v>
      </c>
      <c r="O50" s="34"/>
      <c r="P50" s="32">
        <f>IF(O50&gt;0,IF(N50&gt;0,(N50*M$3+O50*10/3)/O$3,O50*10/3*(1-0.1*M$3)),IF(N50&gt;10,N50*0.9,N50))</f>
        <v>13.286025000000004</v>
      </c>
      <c r="Q50" s="34"/>
      <c r="R50" s="32">
        <f>IF(Q50&gt;0,IF(P50&gt;0,(P50*O$3+Q50*10/3)/Q$3,Q50*10/3*(1-0.1*O$3)),IF(P50&gt;10,P50*0.9,P50))</f>
        <v>11.957422500000003</v>
      </c>
      <c r="S50" s="60"/>
      <c r="T50" s="36">
        <f t="shared" si="4"/>
        <v>10.761680250000003</v>
      </c>
      <c r="U50" s="61"/>
      <c r="V50" s="38">
        <f t="shared" si="5"/>
        <v>9.6855122250000036</v>
      </c>
    </row>
    <row r="51" spans="1:24" s="87" customFormat="1" ht="35.25">
      <c r="A51" s="39">
        <v>45</v>
      </c>
      <c r="B51" s="542" t="s">
        <v>72</v>
      </c>
      <c r="C51" s="43">
        <v>2.5</v>
      </c>
      <c r="D51" s="42">
        <f>C51/3*10</f>
        <v>8.3333333333333339</v>
      </c>
      <c r="E51" s="41"/>
      <c r="F51" s="42">
        <f>IF(E51&gt;0,IF(D51&gt;0,(D51*C$3+E51*10/3)/E$3,E51*10/3*(1-0.1*C$3)),IF(D51&gt;10,D51*0.9,D51))</f>
        <v>8.3333333333333339</v>
      </c>
      <c r="G51" s="41"/>
      <c r="H51" s="42">
        <f>IF(G51&gt;0,IF(F51&gt;0,(F51*E$3+G51*10/3)/G$3,G51*10/3*(1-0.1*E$3)),IF(F51&gt;10,F51*0.9,F51))</f>
        <v>8.3333333333333339</v>
      </c>
      <c r="I51" s="43"/>
      <c r="J51" s="42">
        <f>IF(I51&gt;0,IF(H51&gt;0,(H51*G$3+I51*10/3)/I$3,I51*10/3*(1-0.1*G$3)),IF(H51&gt;10,H51*0.9,H51))</f>
        <v>8.3333333333333339</v>
      </c>
      <c r="K51" s="41"/>
      <c r="L51" s="42">
        <f>IF(K51&gt;0,IF(J51&gt;0,(J51*I$3+K51*10/3)/K$3,K51*10/3*(1-0.1*I$3)),IF(J51&gt;10,J51*0.9,J51))</f>
        <v>8.3333333333333339</v>
      </c>
      <c r="M51" s="44"/>
      <c r="N51" s="42">
        <f>IF(M51&gt;0,IF(L51&gt;0,(L51*K$3+M51*10/3)/M$3,M51*10/3*(1-0.1*K$3)),IF(L51&gt;10,L51*0.9,L51))</f>
        <v>8.3333333333333339</v>
      </c>
      <c r="O51" s="68"/>
      <c r="P51" s="46">
        <f>IF(O51&gt;0,IF(N51&gt;0,(N51*M$3+O51*10/3)/O$3,O51*10/3*(1-0.1*M$3)),IF(N51&gt;10,N51*0.9,N51))</f>
        <v>8.3333333333333339</v>
      </c>
      <c r="Q51" s="44"/>
      <c r="R51" s="46">
        <f>IF(Q51&gt;0,IF(P51&gt;0,(P51*O$3+Q51*10/3)/Q$3,Q51*10/3*(1-0.1*O$3)),IF(P51&gt;10,P51*0.9,P51))</f>
        <v>8.3333333333333339</v>
      </c>
      <c r="S51" s="44"/>
      <c r="T51" s="42">
        <f t="shared" si="4"/>
        <v>8.3333333333333339</v>
      </c>
      <c r="U51" s="47"/>
      <c r="V51" s="48">
        <f t="shared" si="5"/>
        <v>8.3333333333333339</v>
      </c>
    </row>
    <row r="52" spans="1:24" s="87" customFormat="1" ht="35.25" hidden="1">
      <c r="A52" s="39">
        <f t="shared" ref="A52:A58" si="6">A51+1</f>
        <v>46</v>
      </c>
      <c r="B52" s="40"/>
      <c r="C52" s="43"/>
      <c r="D52" s="42"/>
      <c r="E52" s="41"/>
      <c r="F52" s="42"/>
      <c r="G52" s="41"/>
      <c r="H52" s="42"/>
      <c r="I52" s="43"/>
      <c r="J52" s="42"/>
      <c r="K52" s="41"/>
      <c r="L52" s="42"/>
      <c r="M52" s="44"/>
      <c r="N52" s="42"/>
      <c r="O52" s="68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4"/>
        <v>0</v>
      </c>
      <c r="U52" s="47"/>
      <c r="V52" s="48">
        <f t="shared" si="5"/>
        <v>0</v>
      </c>
    </row>
    <row r="53" spans="1:24" s="87" customFormat="1" ht="35.25" hidden="1">
      <c r="A53" s="39">
        <f t="shared" si="6"/>
        <v>47</v>
      </c>
      <c r="B53" s="40"/>
      <c r="C53" s="43"/>
      <c r="D53" s="42"/>
      <c r="E53" s="41"/>
      <c r="F53" s="42"/>
      <c r="G53" s="44"/>
      <c r="H53" s="42"/>
      <c r="I53" s="43"/>
      <c r="J53" s="42"/>
      <c r="K53" s="41"/>
      <c r="L53" s="42"/>
      <c r="M53" s="44"/>
      <c r="N53" s="42"/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4"/>
        <v>0</v>
      </c>
      <c r="U53" s="47"/>
      <c r="V53" s="48">
        <f t="shared" si="5"/>
        <v>0</v>
      </c>
    </row>
    <row r="54" spans="1:24" s="87" customFormat="1" ht="36" hidden="1" thickBot="1">
      <c r="A54" s="70">
        <f t="shared" si="6"/>
        <v>48</v>
      </c>
      <c r="B54" s="290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6">
        <f t="shared" si="4"/>
        <v>0</v>
      </c>
      <c r="U54" s="65"/>
      <c r="V54" s="59">
        <f t="shared" si="5"/>
        <v>0</v>
      </c>
    </row>
    <row r="55" spans="1:24" ht="35.25" hidden="1">
      <c r="A55" s="30">
        <f t="shared" si="6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4"/>
        <v>0</v>
      </c>
      <c r="U55" s="37"/>
      <c r="V55" s="38">
        <f t="shared" si="5"/>
        <v>0</v>
      </c>
      <c r="W55" s="3"/>
      <c r="X55" s="3"/>
    </row>
    <row r="56" spans="1:24" ht="35.25" hidden="1">
      <c r="A56" s="39">
        <f t="shared" si="6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4"/>
        <v>0</v>
      </c>
      <c r="U56" s="47"/>
      <c r="V56" s="48">
        <f t="shared" si="5"/>
        <v>0</v>
      </c>
      <c r="W56" s="3"/>
      <c r="X56" s="3"/>
    </row>
    <row r="57" spans="1:24" ht="35.25" hidden="1">
      <c r="A57" s="39">
        <f t="shared" si="6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4"/>
        <v>0</v>
      </c>
      <c r="U57" s="47"/>
      <c r="V57" s="48">
        <f t="shared" si="5"/>
        <v>0</v>
      </c>
      <c r="W57" s="3"/>
      <c r="X57" s="3"/>
    </row>
    <row r="58" spans="1:24" ht="35.25" hidden="1">
      <c r="A58" s="39">
        <f t="shared" si="6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4"/>
        <v>0</v>
      </c>
      <c r="U58" s="47"/>
      <c r="V58" s="48">
        <f t="shared" si="5"/>
        <v>0</v>
      </c>
      <c r="W58" s="3"/>
      <c r="X58" s="3"/>
    </row>
    <row r="59" spans="1:24" ht="36" hidden="1" thickBot="1">
      <c r="A59" s="70">
        <f>A58+1</f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4"/>
        <v>0</v>
      </c>
      <c r="U59" s="65"/>
      <c r="V59" s="92">
        <f t="shared" si="5"/>
        <v>0</v>
      </c>
      <c r="W59" s="3"/>
      <c r="X59" s="3"/>
    </row>
    <row r="60" spans="1:24" s="87" customFormat="1" ht="35.25" hidden="1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7">IF(U60&gt;0,IF(T60&gt;0,(T60*S$3+U60*10/3)/U$3,U60*10/3*(1-0.1*S$3)),IF(T60&gt;10,T60*0.9,T60))</f>
        <v>0</v>
      </c>
    </row>
    <row r="61" spans="1:24" s="87" customFormat="1" ht="35.25" hidden="1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7"/>
        <v>0</v>
      </c>
    </row>
    <row r="62" spans="1:24" s="87" customFormat="1" ht="35.25" hidden="1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7"/>
        <v>0</v>
      </c>
    </row>
    <row r="63" spans="1:24" s="87" customFormat="1" ht="35.25" hidden="1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7"/>
        <v>0</v>
      </c>
    </row>
    <row r="64" spans="1:24" s="87" customFormat="1" ht="36" hidden="1" thickBot="1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2">
        <f t="shared" si="7"/>
        <v>0</v>
      </c>
    </row>
    <row r="65" spans="1:24" ht="37.5" hidden="1" customHeight="1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7"/>
        <v>0</v>
      </c>
      <c r="W65" s="3"/>
      <c r="X65" s="3"/>
    </row>
    <row r="66" spans="1:24" ht="35.25" hidden="1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7"/>
        <v>0</v>
      </c>
      <c r="W66" s="3"/>
      <c r="X66" s="3"/>
    </row>
    <row r="67" spans="1:24" ht="35.25" hidden="1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7"/>
        <v>0</v>
      </c>
      <c r="W67" s="3"/>
      <c r="X67" s="3"/>
    </row>
    <row r="68" spans="1:24" ht="35.25" hidden="1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7"/>
        <v>0</v>
      </c>
      <c r="W68" s="3"/>
      <c r="X68" s="3"/>
    </row>
    <row r="69" spans="1:24" ht="36" hidden="1" thickBot="1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>IF(U69&gt;0,IF(T69&gt;0,(T69*S$3+U69*10/3)/U$3,U69*10/3*(1-0.1*S$3)),IF(T69&gt;10,T69*0.9,T69))</f>
        <v>0</v>
      </c>
      <c r="W69" s="3"/>
      <c r="X69" s="3"/>
    </row>
    <row r="70" spans="1:24" ht="36" hidden="1" thickBot="1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>
      <c r="B81" s="124"/>
    </row>
    <row r="82" spans="2:2">
      <c r="B82" s="124"/>
    </row>
    <row r="87" spans="2:2">
      <c r="B87" s="125"/>
    </row>
    <row r="88" spans="2:2">
      <c r="B88" s="125"/>
    </row>
  </sheetData>
  <sortState ref="B5:P51">
    <sortCondition descending="1" ref="P5:P51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6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F33" sqref="F33"/>
    </sheetView>
  </sheetViews>
  <sheetFormatPr defaultColWidth="8.85546875" defaultRowHeight="15"/>
  <cols>
    <col min="1" max="1" width="5.28515625" style="126" customWidth="1"/>
    <col min="2" max="2" width="42.4257812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46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 t="e">
        <f ca="1">RANK(AB6,AB$6:OFFSET(AB$6,0,0,COUNTA(B$6:B$28)))</f>
        <v>#REF!</v>
      </c>
      <c r="B6" s="284"/>
      <c r="C6" s="146"/>
      <c r="D6" s="265"/>
      <c r="E6" s="266"/>
      <c r="F6" s="267"/>
      <c r="G6" s="268"/>
      <c r="H6" s="232"/>
      <c r="I6" s="266"/>
      <c r="J6" s="265"/>
      <c r="K6" s="266"/>
      <c r="L6" s="269"/>
      <c r="M6" s="280"/>
      <c r="N6" s="226" t="str">
        <f ca="1">OFFSET(Очки!$A$3,F6,D6+QUOTIENT(MAX($C$29-11,0), 2)*4)</f>
        <v>Место</v>
      </c>
      <c r="O6" s="194">
        <f ca="1">IF(F6&lt;E6,OFFSET(IF(OR($C$29=11,$C$29=12),Очки!$B$17,Очки!$O$18),2+E6-F6,IF(D6=2,12,13-E6)),0)</f>
        <v>0</v>
      </c>
      <c r="P6" s="194"/>
      <c r="Q6" s="270"/>
      <c r="R6" s="226" t="str">
        <f ca="1">OFFSET(Очки!$A$3,I6,G6+QUOTIENT(MAX($C$29-11,0), 2)*4)</f>
        <v>Место</v>
      </c>
      <c r="S6" s="194">
        <f ca="1">IF(I6&lt;H6,OFFSET(IF(OR($C$29=11,$C$29=12),Очки!$B$17,Очки!$O$18),2+H6-I6,IF(G6=2,12,13-H6)),0)</f>
        <v>0</v>
      </c>
      <c r="T6" s="194"/>
      <c r="U6" s="270"/>
      <c r="V6" s="226" t="str">
        <f ca="1">OFFSET(Очки!$A$3,L6,J6+QUOTIENT(MAX($C$29-11,0), 2)*4)</f>
        <v>Место</v>
      </c>
      <c r="W6" s="194">
        <f ca="1">IF(L6&lt;K6,OFFSET(IF(OR($C$29=11,$C$29=12),Очки!$B$17,Очки!$O$18),2+K6-L6,IF(J6=2,12,13-K6)),0)</f>
        <v>0</v>
      </c>
      <c r="X6" s="194"/>
      <c r="Y6" s="195"/>
      <c r="Z6" s="134"/>
      <c r="AA6" s="135"/>
      <c r="AB6" s="190">
        <f t="shared" ref="AB6:AB28" ca="1" si="0">SUM(M6:Y6)</f>
        <v>0</v>
      </c>
      <c r="AC6" s="127"/>
      <c r="AD6" s="127"/>
      <c r="AE6" s="127"/>
    </row>
    <row r="7" spans="1:31" ht="15.75">
      <c r="A7" s="156" t="e">
        <f ca="1">RANK(AB7,AB$6:OFFSET(AB$6,0,0,COUNTA(B$6:B$28)))</f>
        <v>#REF!</v>
      </c>
      <c r="B7" s="152"/>
      <c r="C7" s="147"/>
      <c r="D7" s="233"/>
      <c r="E7" s="234"/>
      <c r="F7" s="235"/>
      <c r="G7" s="231"/>
      <c r="H7" s="236"/>
      <c r="I7" s="234"/>
      <c r="J7" s="233"/>
      <c r="K7" s="234"/>
      <c r="L7" s="237"/>
      <c r="M7" s="281"/>
      <c r="N7" s="200" t="str">
        <f ca="1">OFFSET(Очки!$A$3,F7,D7+QUOTIENT(MAX($C$29-11,0), 2)*4)</f>
        <v>Место</v>
      </c>
      <c r="O7" s="196">
        <f ca="1">IF(F7&lt;E7,OFFSET(IF(OR($C$29=11,$C$29=12),Очки!$B$17,Очки!$O$18),2+E7-F7,IF(D7=2,12,13-E7)),0)</f>
        <v>0</v>
      </c>
      <c r="P7" s="196"/>
      <c r="Q7" s="271"/>
      <c r="R7" s="200" t="str">
        <f ca="1">OFFSET(Очки!$A$3,I7,G7+QUOTIENT(MAX($C$29-11,0), 2)*4)</f>
        <v>Место</v>
      </c>
      <c r="S7" s="196">
        <f ca="1">IF(I7&lt;H7,OFFSET(IF(OR($C$29=11,$C$29=12),Очки!$B$17,Очки!$O$18),2+H7-I7,IF(G7=2,12,13-H7)),0)</f>
        <v>0</v>
      </c>
      <c r="T7" s="196"/>
      <c r="U7" s="271"/>
      <c r="V7" s="200" t="str">
        <f ca="1">OFFSET(Очки!$A$3,L7,J7+QUOTIENT(MAX($C$29-11,0), 2)*4)</f>
        <v>Место</v>
      </c>
      <c r="W7" s="196">
        <f ca="1">IF(L7&lt;K7,OFFSET(IF(OR($C$29=11,$C$29=12),Очки!$B$17,Очки!$O$18),2+K7-L7,IF(J7=2,12,13-K7)),0)</f>
        <v>0</v>
      </c>
      <c r="X7" s="196"/>
      <c r="Y7" s="197"/>
      <c r="Z7" s="136"/>
      <c r="AA7" s="137"/>
      <c r="AB7" s="191">
        <f t="shared" ca="1" si="0"/>
        <v>0</v>
      </c>
      <c r="AC7" s="127"/>
      <c r="AD7" s="127"/>
      <c r="AE7" s="127"/>
    </row>
    <row r="8" spans="1:31" ht="15.75">
      <c r="A8" s="156" t="e">
        <f ca="1">RANK(AB8,AB$6:OFFSET(AB$6,0,0,COUNTA(B$6:B$28)))</f>
        <v>#REF!</v>
      </c>
      <c r="B8" s="153"/>
      <c r="C8" s="147"/>
      <c r="D8" s="233"/>
      <c r="E8" s="234"/>
      <c r="F8" s="235"/>
      <c r="G8" s="231"/>
      <c r="H8" s="236"/>
      <c r="I8" s="234"/>
      <c r="J8" s="233"/>
      <c r="K8" s="234"/>
      <c r="L8" s="237"/>
      <c r="M8" s="281"/>
      <c r="N8" s="200" t="str">
        <f ca="1">OFFSET(Очки!$A$3,F8,D8+QUOTIENT(MAX($C$29-11,0), 2)*4)</f>
        <v>Место</v>
      </c>
      <c r="O8" s="196">
        <f ca="1">IF(F8&lt;E8,OFFSET(IF(OR($C$29=11,$C$29=12),Очки!$B$17,Очки!$O$18),2+E8-F8,IF(D8=2,12,13-E8)),0)</f>
        <v>0</v>
      </c>
      <c r="P8" s="196"/>
      <c r="Q8" s="271"/>
      <c r="R8" s="200" t="str">
        <f ca="1">OFFSET(Очки!$A$3,I8,G8+QUOTIENT(MAX($C$29-11,0), 2)*4)</f>
        <v>Место</v>
      </c>
      <c r="S8" s="196">
        <f ca="1">IF(I8&lt;H8,OFFSET(IF(OR($C$29=11,$C$29=12),Очки!$B$17,Очки!$O$18),2+H8-I8,IF(G8=2,12,13-H8)),0)</f>
        <v>0</v>
      </c>
      <c r="T8" s="196"/>
      <c r="U8" s="271"/>
      <c r="V8" s="200" t="str">
        <f ca="1">OFFSET(Очки!$A$3,L8,J8+QUOTIENT(MAX($C$29-11,0), 2)*4)</f>
        <v>Место</v>
      </c>
      <c r="W8" s="196">
        <f ca="1">IF(L8&lt;K8,OFFSET(IF(OR($C$29=11,$C$29=12),Очки!$B$17,Очки!$O$18),2+K8-L8,IF(J8=2,12,13-K8)),0)</f>
        <v>0</v>
      </c>
      <c r="X8" s="196"/>
      <c r="Y8" s="197"/>
      <c r="Z8" s="136"/>
      <c r="AA8" s="137"/>
      <c r="AB8" s="191">
        <f t="shared" ca="1" si="0"/>
        <v>0</v>
      </c>
      <c r="AC8" s="127"/>
      <c r="AD8" s="127"/>
      <c r="AE8" s="127"/>
    </row>
    <row r="9" spans="1:31" ht="15.75">
      <c r="A9" s="156" t="e">
        <f ca="1">RANK(AB9,AB$6:OFFSET(AB$6,0,0,COUNTA(B$6:B$28)))</f>
        <v>#REF!</v>
      </c>
      <c r="B9" s="288"/>
      <c r="C9" s="147"/>
      <c r="D9" s="233"/>
      <c r="E9" s="234"/>
      <c r="F9" s="235"/>
      <c r="G9" s="231"/>
      <c r="H9" s="236"/>
      <c r="I9" s="234"/>
      <c r="J9" s="233"/>
      <c r="K9" s="234"/>
      <c r="L9" s="237"/>
      <c r="M9" s="281"/>
      <c r="N9" s="200" t="str">
        <f ca="1">OFFSET(Очки!$A$3,F9,D9+QUOTIENT(MAX($C$29-11,0), 2)*4)</f>
        <v>Место</v>
      </c>
      <c r="O9" s="196">
        <f ca="1">IF(F9&lt;E9,OFFSET(IF(OR($C$29=11,$C$29=12),Очки!$B$17,Очки!$O$18),2+E9-F9,IF(D9=2,12,13-E9)),0)</f>
        <v>0</v>
      </c>
      <c r="P9" s="196"/>
      <c r="Q9" s="271"/>
      <c r="R9" s="200" t="str">
        <f ca="1">OFFSET(Очки!$A$3,I9,G9+QUOTIENT(MAX($C$29-11,0), 2)*4)</f>
        <v>Место</v>
      </c>
      <c r="S9" s="196">
        <f ca="1">IF(I9&lt;H9,OFFSET(IF(OR($C$29=11,$C$29=12),Очки!$B$17,Очки!$O$18),2+H9-I9,IF(G9=2,12,13-H9)),0)</f>
        <v>0</v>
      </c>
      <c r="T9" s="196"/>
      <c r="U9" s="271"/>
      <c r="V9" s="200" t="str">
        <f ca="1">OFFSET(Очки!$A$3,L9,J9+QUOTIENT(MAX($C$29-11,0), 2)*4)</f>
        <v>Место</v>
      </c>
      <c r="W9" s="196">
        <f ca="1">IF(L9&lt;K9,OFFSET(IF(OR($C$29=11,$C$29=12),Очки!$B$17,Очки!$O$18),2+K9-L9,IF(J9=2,12,13-K9)),0)</f>
        <v>0</v>
      </c>
      <c r="X9" s="196"/>
      <c r="Y9" s="197"/>
      <c r="Z9" s="136"/>
      <c r="AA9" s="137"/>
      <c r="AB9" s="191">
        <f t="shared" ca="1" si="0"/>
        <v>0</v>
      </c>
      <c r="AC9" s="127"/>
      <c r="AD9" s="127"/>
      <c r="AE9" s="127"/>
    </row>
    <row r="10" spans="1:31" ht="15.75">
      <c r="A10" s="156" t="e">
        <f ca="1">RANK(AB10,AB$6:OFFSET(AB$6,0,0,COUNTA(B$6:B$28)))</f>
        <v>#REF!</v>
      </c>
      <c r="B10" s="154"/>
      <c r="C10" s="147"/>
      <c r="D10" s="233"/>
      <c r="E10" s="234"/>
      <c r="F10" s="235"/>
      <c r="G10" s="231"/>
      <c r="H10" s="236"/>
      <c r="I10" s="234"/>
      <c r="J10" s="233"/>
      <c r="K10" s="234"/>
      <c r="L10" s="237"/>
      <c r="M10" s="281"/>
      <c r="N10" s="200" t="str">
        <f ca="1">OFFSET(Очки!$A$3,F10,D10+QUOTIENT(MAX($C$29-11,0), 2)*4)</f>
        <v>Место</v>
      </c>
      <c r="O10" s="196">
        <f ca="1">IF(F10&lt;E10,OFFSET(IF(OR($C$29=11,$C$29=12),Очки!$B$17,Очки!$O$18),2+E10-F10,IF(D10=2,12,13-E10)),0)</f>
        <v>0</v>
      </c>
      <c r="P10" s="196"/>
      <c r="Q10" s="271"/>
      <c r="R10" s="200" t="str">
        <f ca="1">OFFSET(Очки!$A$3,I10,G10+QUOTIENT(MAX($C$29-11,0), 2)*4)</f>
        <v>Место</v>
      </c>
      <c r="S10" s="196">
        <f ca="1">IF(I10&lt;H10,OFFSET(IF(OR($C$29=11,$C$29=12),Очки!$B$17,Очки!$O$18),2+H10-I10,IF(G10=2,12,13-H10)),0)</f>
        <v>0</v>
      </c>
      <c r="T10" s="196"/>
      <c r="U10" s="271"/>
      <c r="V10" s="200" t="str">
        <f ca="1">OFFSET(Очки!$A$3,L10,J10+QUOTIENT(MAX($C$29-11,0), 2)*4)</f>
        <v>Место</v>
      </c>
      <c r="W10" s="196">
        <f ca="1">IF(L10&lt;K10,OFFSET(IF(OR($C$29=11,$C$29=12),Очки!$B$17,Очки!$O$18),2+K10-L10,IF(J10=2,12,13-K10)),0)</f>
        <v>0</v>
      </c>
      <c r="X10" s="196"/>
      <c r="Y10" s="197"/>
      <c r="Z10" s="136"/>
      <c r="AA10" s="137"/>
      <c r="AB10" s="191">
        <f t="shared" ca="1" si="0"/>
        <v>0</v>
      </c>
      <c r="AC10" s="127"/>
      <c r="AD10" s="127"/>
      <c r="AE10" s="127"/>
    </row>
    <row r="11" spans="1:31" ht="16.5" thickBot="1">
      <c r="A11" s="156" t="e">
        <f ca="1">RANK(AB11,AB$6:OFFSET(AB$6,0,0,COUNTA(B$6:B$28)))</f>
        <v>#REF!</v>
      </c>
      <c r="B11" s="289"/>
      <c r="C11" s="147"/>
      <c r="D11" s="233"/>
      <c r="E11" s="234"/>
      <c r="F11" s="235"/>
      <c r="G11" s="231"/>
      <c r="H11" s="236"/>
      <c r="I11" s="234"/>
      <c r="J11" s="233"/>
      <c r="K11" s="234"/>
      <c r="L11" s="237"/>
      <c r="M11" s="281"/>
      <c r="N11" s="200" t="str">
        <f ca="1">OFFSET(Очки!$A$3,F11,D11+QUOTIENT(MAX($C$29-11,0), 2)*4)</f>
        <v>Место</v>
      </c>
      <c r="O11" s="196">
        <f ca="1">IF(F11&lt;E11,OFFSET(IF(OR($C$29=11,$C$29=12),Очки!$B$17,Очки!$O$18),2+E11-F11,IF(D11=2,12,13-E11)),0)</f>
        <v>0</v>
      </c>
      <c r="P11" s="196"/>
      <c r="Q11" s="271"/>
      <c r="R11" s="200" t="str">
        <f ca="1">OFFSET(Очки!$A$3,I11,G11+QUOTIENT(MAX($C$29-11,0), 2)*4)</f>
        <v>Место</v>
      </c>
      <c r="S11" s="196">
        <f ca="1">IF(I11&lt;H11,OFFSET(IF(OR($C$29=11,$C$29=12),Очки!$B$17,Очки!$O$18),2+H11-I11,IF(G11=2,12,13-H11)),0)</f>
        <v>0</v>
      </c>
      <c r="T11" s="196"/>
      <c r="U11" s="271"/>
      <c r="V11" s="200" t="str">
        <f ca="1">OFFSET(Очки!$A$3,L11,J11+QUOTIENT(MAX($C$29-11,0), 2)*4)</f>
        <v>Место</v>
      </c>
      <c r="W11" s="196">
        <f ca="1">IF(L11&lt;K11,OFFSET(IF(OR($C$29=11,$C$29=12),Очки!$B$17,Очки!$O$18),2+K11-L11,IF(J11=2,12,13-K11)),0)</f>
        <v>0</v>
      </c>
      <c r="X11" s="196"/>
      <c r="Y11" s="197"/>
      <c r="Z11" s="136"/>
      <c r="AA11" s="137"/>
      <c r="AB11" s="191">
        <f t="shared" ca="1" si="0"/>
        <v>0</v>
      </c>
      <c r="AC11" s="127"/>
      <c r="AD11" s="127"/>
      <c r="AE11" s="127"/>
    </row>
    <row r="12" spans="1:31" ht="15.75">
      <c r="A12" s="155" t="e">
        <f ca="1">RANK(AB12,AB$6:OFFSET(AB$6,0,0,COUNTA(B$6:B$28)))</f>
        <v>#REF!</v>
      </c>
      <c r="B12" s="284"/>
      <c r="C12" s="146"/>
      <c r="D12" s="265"/>
      <c r="E12" s="266"/>
      <c r="F12" s="267"/>
      <c r="G12" s="268"/>
      <c r="H12" s="232"/>
      <c r="I12" s="266"/>
      <c r="J12" s="265"/>
      <c r="K12" s="266"/>
      <c r="L12" s="269"/>
      <c r="M12" s="280"/>
      <c r="N12" s="226" t="str">
        <f ca="1">OFFSET(Очки!$A$3,F12,D12+QUOTIENT(MAX($C$29-11,0), 2)*4)</f>
        <v>Место</v>
      </c>
      <c r="O12" s="194">
        <f ca="1">IF(F12&lt;E12,OFFSET(IF(OR($C$29=11,$C$29=12),Очки!$B$17,Очки!$O$18),2+E12-F12,IF(D12=2,12,13-E12)),0)</f>
        <v>0</v>
      </c>
      <c r="P12" s="194"/>
      <c r="Q12" s="270"/>
      <c r="R12" s="226" t="str">
        <f ca="1">OFFSET(Очки!$A$3,I12,G12+QUOTIENT(MAX($C$29-11,0), 2)*4)</f>
        <v>Место</v>
      </c>
      <c r="S12" s="194">
        <f ca="1">IF(I12&lt;H12,OFFSET(IF(OR($C$29=11,$C$29=12),Очки!$B$17,Очки!$O$18),2+H12-I12,IF(G12=2,12,13-H12)),0)</f>
        <v>0</v>
      </c>
      <c r="T12" s="194"/>
      <c r="U12" s="270"/>
      <c r="V12" s="226" t="str">
        <f ca="1">OFFSET(Очки!$A$3,L12,J12+QUOTIENT(MAX($C$29-11,0), 2)*4)</f>
        <v>Место</v>
      </c>
      <c r="W12" s="194">
        <f ca="1">IF(L12&lt;K12,OFFSET(IF(OR($C$29=11,$C$29=12),Очки!$B$17,Очки!$O$18),2+K12-L12,IF(J12=2,12,13-K12)),0)</f>
        <v>0</v>
      </c>
      <c r="X12" s="194"/>
      <c r="Y12" s="195"/>
      <c r="Z12" s="134"/>
      <c r="AA12" s="135"/>
      <c r="AB12" s="190">
        <f t="shared" ca="1" si="0"/>
        <v>0</v>
      </c>
      <c r="AC12" s="127"/>
      <c r="AD12" s="127"/>
      <c r="AE12" s="127"/>
    </row>
    <row r="13" spans="1:31" ht="15.75">
      <c r="A13" s="156" t="e">
        <f ca="1">RANK(AB13,AB$6:OFFSET(AB$6,0,0,COUNTA(B$6:B$28)))</f>
        <v>#REF!</v>
      </c>
      <c r="B13" s="152"/>
      <c r="C13" s="147"/>
      <c r="D13" s="233"/>
      <c r="E13" s="234"/>
      <c r="F13" s="235"/>
      <c r="G13" s="231"/>
      <c r="H13" s="236"/>
      <c r="I13" s="234"/>
      <c r="J13" s="233"/>
      <c r="K13" s="234"/>
      <c r="L13" s="237"/>
      <c r="M13" s="281"/>
      <c r="N13" s="200" t="str">
        <f ca="1">OFFSET(Очки!$A$3,F13,D13+QUOTIENT(MAX($C$29-11,0), 2)*4)</f>
        <v>Место</v>
      </c>
      <c r="O13" s="196">
        <f ca="1">IF(F13&lt;E13,OFFSET(IF(OR($C$29=11,$C$29=12),Очки!$B$17,Очки!$O$18),2+E13-F13,IF(D13=2,12,13-E13)),0)</f>
        <v>0</v>
      </c>
      <c r="P13" s="196"/>
      <c r="Q13" s="271"/>
      <c r="R13" s="200" t="str">
        <f ca="1">OFFSET(Очки!$A$3,I13,G13+QUOTIENT(MAX($C$29-11,0), 2)*4)</f>
        <v>Место</v>
      </c>
      <c r="S13" s="196">
        <f ca="1">IF(I13&lt;H13,OFFSET(IF(OR($C$29=11,$C$29=12),Очки!$B$17,Очки!$O$18),2+H13-I13,IF(G13=2,12,13-H13)),0)</f>
        <v>0</v>
      </c>
      <c r="T13" s="196"/>
      <c r="U13" s="271"/>
      <c r="V13" s="200" t="str">
        <f ca="1">OFFSET(Очки!$A$3,L13,J13+QUOTIENT(MAX($C$29-11,0), 2)*4)</f>
        <v>Место</v>
      </c>
      <c r="W13" s="196">
        <f ca="1">IF(L13&lt;K13,OFFSET(IF(OR($C$29=11,$C$29=12),Очки!$B$17,Очки!$O$18),2+K13-L13,IF(J13=2,12,13-K13)),0)</f>
        <v>0</v>
      </c>
      <c r="X13" s="196"/>
      <c r="Y13" s="197"/>
      <c r="Z13" s="136"/>
      <c r="AA13" s="137"/>
      <c r="AB13" s="191">
        <f t="shared" ca="1" si="0"/>
        <v>0</v>
      </c>
      <c r="AC13" s="127"/>
      <c r="AD13" s="127"/>
      <c r="AE13" s="127"/>
    </row>
    <row r="14" spans="1:31" ht="15.75">
      <c r="A14" s="156" t="e">
        <f ca="1">RANK(AB14,AB$6:OFFSET(AB$6,0,0,COUNTA(B$6:B$28)))</f>
        <v>#REF!</v>
      </c>
      <c r="B14" s="153"/>
      <c r="C14" s="147"/>
      <c r="D14" s="233"/>
      <c r="E14" s="234"/>
      <c r="F14" s="235"/>
      <c r="G14" s="231"/>
      <c r="H14" s="236"/>
      <c r="I14" s="234"/>
      <c r="J14" s="233"/>
      <c r="K14" s="234"/>
      <c r="L14" s="237"/>
      <c r="M14" s="281"/>
      <c r="N14" s="200" t="str">
        <f ca="1">OFFSET(Очки!$A$3,F14,D14+QUOTIENT(MAX($C$29-11,0), 2)*4)</f>
        <v>Место</v>
      </c>
      <c r="O14" s="196">
        <f ca="1">IF(F14&lt;E14,OFFSET(IF(OR($C$29=11,$C$29=12),Очки!$B$17,Очки!$O$18),2+E14-F14,IF(D14=2,12,13-E14)),0)</f>
        <v>0</v>
      </c>
      <c r="P14" s="196"/>
      <c r="Q14" s="271"/>
      <c r="R14" s="200" t="str">
        <f ca="1">OFFSET(Очки!$A$3,I14,G14+QUOTIENT(MAX($C$29-11,0), 2)*4)</f>
        <v>Место</v>
      </c>
      <c r="S14" s="196">
        <f ca="1">IF(I14&lt;H14,OFFSET(IF(OR($C$29=11,$C$29=12),Очки!$B$17,Очки!$O$18),2+H14-I14,IF(G14=2,12,13-H14)),0)</f>
        <v>0</v>
      </c>
      <c r="T14" s="196"/>
      <c r="U14" s="271"/>
      <c r="V14" s="200" t="str">
        <f ca="1">OFFSET(Очки!$A$3,L14,J14+QUOTIENT(MAX($C$29-11,0), 2)*4)</f>
        <v>Место</v>
      </c>
      <c r="W14" s="196">
        <f ca="1">IF(L14&lt;K14,OFFSET(IF(OR($C$29=11,$C$29=12),Очки!$B$17,Очки!$O$18),2+K14-L14,IF(J14=2,12,13-K14)),0)</f>
        <v>0</v>
      </c>
      <c r="X14" s="196"/>
      <c r="Y14" s="197"/>
      <c r="Z14" s="136"/>
      <c r="AA14" s="137"/>
      <c r="AB14" s="191">
        <f t="shared" ca="1" si="0"/>
        <v>0</v>
      </c>
      <c r="AC14" s="127"/>
      <c r="AD14" s="127"/>
      <c r="AE14" s="127"/>
    </row>
    <row r="15" spans="1:31" ht="15.75">
      <c r="A15" s="156" t="e">
        <f ca="1">RANK(AB15,AB$6:OFFSET(AB$6,0,0,COUNTA(B$6:B$28)))</f>
        <v>#REF!</v>
      </c>
      <c r="B15" s="288"/>
      <c r="C15" s="147"/>
      <c r="D15" s="233"/>
      <c r="E15" s="234"/>
      <c r="F15" s="235"/>
      <c r="G15" s="231"/>
      <c r="H15" s="236"/>
      <c r="I15" s="234"/>
      <c r="J15" s="233"/>
      <c r="K15" s="234"/>
      <c r="L15" s="237"/>
      <c r="M15" s="281"/>
      <c r="N15" s="200" t="str">
        <f ca="1">OFFSET(Очки!$A$3,F15,D15+QUOTIENT(MAX($C$29-11,0), 2)*4)</f>
        <v>Место</v>
      </c>
      <c r="O15" s="196">
        <f ca="1">IF(F15&lt;E15,OFFSET(IF(OR($C$29=11,$C$29=12),Очки!$B$17,Очки!$O$18),2+E15-F15,IF(D15=2,12,13-E15)),0)</f>
        <v>0</v>
      </c>
      <c r="P15" s="196"/>
      <c r="Q15" s="271"/>
      <c r="R15" s="200" t="str">
        <f ca="1">OFFSET(Очки!$A$3,I15,G15+QUOTIENT(MAX($C$29-11,0), 2)*4)</f>
        <v>Место</v>
      </c>
      <c r="S15" s="196">
        <f ca="1">IF(I15&lt;H15,OFFSET(IF(OR($C$29=11,$C$29=12),Очки!$B$17,Очки!$O$18),2+H15-I15,IF(G15=2,12,13-H15)),0)</f>
        <v>0</v>
      </c>
      <c r="T15" s="196"/>
      <c r="U15" s="271"/>
      <c r="V15" s="200" t="str">
        <f ca="1">OFFSET(Очки!$A$3,L15,J15+QUOTIENT(MAX($C$29-11,0), 2)*4)</f>
        <v>Место</v>
      </c>
      <c r="W15" s="196">
        <f ca="1">IF(L15&lt;K15,OFFSET(IF(OR($C$29=11,$C$29=12),Очки!$B$17,Очки!$O$18),2+K15-L15,IF(J15=2,12,13-K15)),0)</f>
        <v>0</v>
      </c>
      <c r="X15" s="196"/>
      <c r="Y15" s="197"/>
      <c r="Z15" s="136"/>
      <c r="AA15" s="137"/>
      <c r="AB15" s="191">
        <f t="shared" ca="1" si="0"/>
        <v>0</v>
      </c>
      <c r="AC15" s="127"/>
      <c r="AD15" s="127"/>
      <c r="AE15" s="127"/>
    </row>
    <row r="16" spans="1:31" ht="15" customHeight="1">
      <c r="A16" s="156" t="e">
        <f ca="1">RANK(AB16,AB$6:OFFSET(AB$6,0,0,COUNTA(B$6:B$28)))</f>
        <v>#REF!</v>
      </c>
      <c r="B16" s="152"/>
      <c r="C16" s="147"/>
      <c r="D16" s="233"/>
      <c r="E16" s="234"/>
      <c r="F16" s="235"/>
      <c r="G16" s="231"/>
      <c r="H16" s="236"/>
      <c r="I16" s="234"/>
      <c r="J16" s="230"/>
      <c r="K16" s="234"/>
      <c r="L16" s="237"/>
      <c r="M16" s="281"/>
      <c r="N16" s="200" t="str">
        <f ca="1">OFFSET(Очки!$A$3,F16,D16+QUOTIENT(MAX($C$29-11,0), 2)*4)</f>
        <v>Место</v>
      </c>
      <c r="O16" s="196">
        <f ca="1">IF(F16&lt;E16,OFFSET(IF(OR($C$29=11,$C$29=12),Очки!$B$17,Очки!$O$18),2+E16-F16,IF(D16=2,12,13-E16)),0)</f>
        <v>0</v>
      </c>
      <c r="P16" s="196"/>
      <c r="Q16" s="271"/>
      <c r="R16" s="200" t="str">
        <f ca="1">OFFSET(Очки!$A$3,I16,G16+QUOTIENT(MAX($C$29-11,0), 2)*4)</f>
        <v>Место</v>
      </c>
      <c r="S16" s="196">
        <f ca="1">IF(I16&lt;H16,OFFSET(IF(OR($C$29=11,$C$29=12),Очки!$B$17,Очки!$O$18),2+H16-I16,IF(G16=2,12,13-H16)),0)</f>
        <v>0</v>
      </c>
      <c r="T16" s="196"/>
      <c r="U16" s="271"/>
      <c r="V16" s="200" t="str">
        <f ca="1">OFFSET(Очки!$A$3,L16,J16+QUOTIENT(MAX($C$29-11,0), 2)*4)</f>
        <v>Место</v>
      </c>
      <c r="W16" s="196">
        <f ca="1">IF(L16&lt;K16,OFFSET(IF(OR($C$29=11,$C$29=12),Очки!$B$17,Очки!$O$18),2+K16-L16,IF(J16=2,12,13-K16)),0)</f>
        <v>0</v>
      </c>
      <c r="X16" s="196"/>
      <c r="Y16" s="197"/>
      <c r="Z16" s="136"/>
      <c r="AA16" s="137"/>
      <c r="AB16" s="191">
        <f t="shared" ca="1" si="0"/>
        <v>0</v>
      </c>
      <c r="AD16" s="127"/>
    </row>
    <row r="17" spans="1:30" ht="15.75">
      <c r="A17" s="156" t="e">
        <f ca="1">RANK(AB17,AB$6:OFFSET(AB$6,0,0,COUNTA(B$6:B$28)))</f>
        <v>#REF!</v>
      </c>
      <c r="B17" s="285"/>
      <c r="C17" s="147"/>
      <c r="D17" s="233"/>
      <c r="E17" s="234"/>
      <c r="F17" s="235"/>
      <c r="G17" s="231"/>
      <c r="H17" s="236"/>
      <c r="I17" s="234"/>
      <c r="J17" s="230"/>
      <c r="K17" s="234"/>
      <c r="L17" s="237"/>
      <c r="M17" s="281"/>
      <c r="N17" s="200" t="str">
        <f ca="1">OFFSET(Очки!$A$3,F17,D17+QUOTIENT(MAX($C$29-11,0), 2)*4)</f>
        <v>Место</v>
      </c>
      <c r="O17" s="196">
        <f ca="1">IF(F17&lt;E17,OFFSET(IF(OR($C$29=11,$C$29=12),Очки!$B$17,Очки!$O$18),2+E17-F17,IF(D17=2,12,13-E17)),0)</f>
        <v>0</v>
      </c>
      <c r="P17" s="196"/>
      <c r="Q17" s="271"/>
      <c r="R17" s="200" t="str">
        <f ca="1">OFFSET(Очки!$A$3,I17,G17+QUOTIENT(MAX($C$29-11,0), 2)*4)</f>
        <v>Место</v>
      </c>
      <c r="S17" s="196">
        <f ca="1">IF(I17&lt;H17,OFFSET(IF(OR($C$29=11,$C$29=12),Очки!$B$17,Очки!$O$18),2+H17-I17,IF(G17=2,12,13-H17)),0)</f>
        <v>0</v>
      </c>
      <c r="T17" s="196"/>
      <c r="U17" s="271"/>
      <c r="V17" s="200" t="str">
        <f ca="1">OFFSET(Очки!$A$3,L17,J17+QUOTIENT(MAX($C$29-11,0), 2)*4)</f>
        <v>Место</v>
      </c>
      <c r="W17" s="196">
        <f ca="1">IF(L17&lt;K17,OFFSET(IF(OR($C$29=11,$C$29=12),Очки!$B$17,Очки!$O$18),2+K17-L17,IF(J17=2,12,13-K17)),0)</f>
        <v>0</v>
      </c>
      <c r="X17" s="196"/>
      <c r="Y17" s="197"/>
      <c r="Z17" s="136"/>
      <c r="AA17" s="137"/>
      <c r="AB17" s="191">
        <f t="shared" ca="1" si="0"/>
        <v>0</v>
      </c>
      <c r="AD17" s="127"/>
    </row>
    <row r="18" spans="1:30" ht="15.75">
      <c r="A18" s="156" t="e">
        <f ca="1">RANK(AB18,AB$6:OFFSET(AB$6,0,0,COUNTA(B$6:B$28)))</f>
        <v>#REF!</v>
      </c>
      <c r="B18" s="153"/>
      <c r="C18" s="147"/>
      <c r="D18" s="233"/>
      <c r="E18" s="234"/>
      <c r="F18" s="235"/>
      <c r="G18" s="231"/>
      <c r="H18" s="236"/>
      <c r="I18" s="234"/>
      <c r="J18" s="233"/>
      <c r="K18" s="234"/>
      <c r="L18" s="237"/>
      <c r="M18" s="281"/>
      <c r="N18" s="200" t="str">
        <f ca="1">OFFSET(Очки!$A$3,F18,D18+QUOTIENT(MAX($C$29-11,0), 2)*4)</f>
        <v>Место</v>
      </c>
      <c r="O18" s="196">
        <f ca="1">IF(F18&lt;E18,OFFSET(IF(OR($C$29=11,$C$29=12),Очки!$B$17,Очки!$O$18),2+E18-F18,IF(D18=2,12,13-E18)),0)</f>
        <v>0</v>
      </c>
      <c r="P18" s="196"/>
      <c r="Q18" s="271"/>
      <c r="R18" s="200" t="str">
        <f ca="1">OFFSET(Очки!$A$3,I18,G18+QUOTIENT(MAX($C$29-11,0), 2)*4)</f>
        <v>Место</v>
      </c>
      <c r="S18" s="196">
        <f ca="1">IF(I18&lt;H18,OFFSET(IF(OR($C$29=11,$C$29=12),Очки!$B$17,Очки!$O$18),2+H18-I18,IF(G18=2,12,13-H18)),0)</f>
        <v>0</v>
      </c>
      <c r="T18" s="196"/>
      <c r="U18" s="271"/>
      <c r="V18" s="200" t="str">
        <f ca="1">OFFSET(Очки!$A$3,L18,J18+QUOTIENT(MAX($C$29-11,0), 2)*4)</f>
        <v>Место</v>
      </c>
      <c r="W18" s="196">
        <f ca="1">IF(L18&lt;K18,OFFSET(IF(OR($C$29=11,$C$29=12),Очки!$B$17,Очки!$O$18),2+K18-L18,IF(J18=2,12,13-K18)),0)</f>
        <v>0</v>
      </c>
      <c r="X18" s="196"/>
      <c r="Y18" s="197"/>
      <c r="Z18" s="136"/>
      <c r="AA18" s="137"/>
      <c r="AB18" s="191">
        <f t="shared" ca="1" si="0"/>
        <v>0</v>
      </c>
      <c r="AD18" s="127"/>
    </row>
    <row r="19" spans="1:30" ht="15.75">
      <c r="A19" s="156" t="e">
        <f ca="1">RANK(AB19,AB$6:OFFSET(AB$6,0,0,COUNTA(B$6:B$28)))</f>
        <v>#REF!</v>
      </c>
      <c r="B19" s="283"/>
      <c r="C19" s="147"/>
      <c r="D19" s="233"/>
      <c r="E19" s="234"/>
      <c r="F19" s="235"/>
      <c r="G19" s="231"/>
      <c r="H19" s="236"/>
      <c r="I19" s="234"/>
      <c r="J19" s="230"/>
      <c r="K19" s="234"/>
      <c r="L19" s="237"/>
      <c r="M19" s="281"/>
      <c r="N19" s="200" t="str">
        <f ca="1">OFFSET(Очки!$A$3,F19,D19+QUOTIENT(MAX($C$29-11,0), 2)*4)</f>
        <v>Место</v>
      </c>
      <c r="O19" s="196">
        <f ca="1">IF(F19&lt;E19,OFFSET(IF(OR($C$29=11,$C$29=12),Очки!$B$17,Очки!$O$18),2+E19-F19,IF(D19=2,12,13-E19)),0)</f>
        <v>0</v>
      </c>
      <c r="P19" s="196"/>
      <c r="Q19" s="271"/>
      <c r="R19" s="200" t="str">
        <f ca="1">OFFSET(Очки!$A$3,I19,G19+QUOTIENT(MAX($C$29-11,0), 2)*4)</f>
        <v>Место</v>
      </c>
      <c r="S19" s="196">
        <f ca="1">IF(I19&lt;H19,OFFSET(IF(OR($C$29=11,$C$29=12),Очки!$B$17,Очки!$O$18),2+H19-I19,IF(G19=2,12,13-H19)),0)</f>
        <v>0</v>
      </c>
      <c r="T19" s="196"/>
      <c r="U19" s="271"/>
      <c r="V19" s="200" t="str">
        <f ca="1">OFFSET(Очки!$A$3,L19,J19+QUOTIENT(MAX($C$29-11,0), 2)*4)</f>
        <v>Место</v>
      </c>
      <c r="W19" s="196">
        <f ca="1">IF(L19&lt;K19,OFFSET(IF(OR($C$29=11,$C$29=12),Очки!$B$17,Очки!$O$18),2+K19-L19,IF(J19=2,12,13-K19)),0)</f>
        <v>0</v>
      </c>
      <c r="X19" s="196"/>
      <c r="Y19" s="197"/>
      <c r="Z19" s="136"/>
      <c r="AA19" s="137"/>
      <c r="AB19" s="191">
        <f t="shared" ca="1" si="0"/>
        <v>0</v>
      </c>
      <c r="AD19" s="127"/>
    </row>
    <row r="20" spans="1:30" ht="15.75">
      <c r="A20" s="156" t="e">
        <f ca="1">RANK(AB20,AB$6:OFFSET(AB$6,0,0,COUNTA(B$6:B$28)))</f>
        <v>#REF!</v>
      </c>
      <c r="B20" s="153"/>
      <c r="C20" s="147"/>
      <c r="D20" s="233"/>
      <c r="E20" s="234"/>
      <c r="F20" s="235"/>
      <c r="G20" s="231"/>
      <c r="H20" s="236"/>
      <c r="I20" s="234"/>
      <c r="J20" s="233"/>
      <c r="K20" s="234"/>
      <c r="L20" s="237"/>
      <c r="M20" s="281"/>
      <c r="N20" s="200" t="str">
        <f ca="1">OFFSET(Очки!$A$3,F20,D20+QUOTIENT(MAX($C$29-11,0), 2)*4)</f>
        <v>Место</v>
      </c>
      <c r="O20" s="196">
        <f ca="1">IF(F20&lt;E20,OFFSET(IF(OR($C$29=11,$C$29=12),Очки!$B$17,Очки!$O$18),2+E20-F20,IF(D20=2,12,13-E20)),0)</f>
        <v>0</v>
      </c>
      <c r="P20" s="196"/>
      <c r="Q20" s="271"/>
      <c r="R20" s="200" t="str">
        <f ca="1">OFFSET(Очки!$A$3,I20,G20+QUOTIENT(MAX($C$29-11,0), 2)*4)</f>
        <v>Место</v>
      </c>
      <c r="S20" s="196">
        <f ca="1">IF(I20&lt;H20,OFFSET(IF(OR($C$29=11,$C$29=12),Очки!$B$17,Очки!$O$18),2+H20-I20,IF(G20=2,12,13-H20)),0)</f>
        <v>0</v>
      </c>
      <c r="T20" s="196"/>
      <c r="U20" s="271"/>
      <c r="V20" s="200" t="str">
        <f ca="1">OFFSET(Очки!$A$3,L20,J20+QUOTIENT(MAX($C$29-11,0), 2)*4)</f>
        <v>Место</v>
      </c>
      <c r="W20" s="196">
        <f ca="1">IF(L20&lt;K20,OFFSET(IF(OR($C$29=11,$C$29=12),Очки!$B$17,Очки!$O$18),2+K20-L20,IF(J20=2,12,13-K20)),0)</f>
        <v>0</v>
      </c>
      <c r="X20" s="196"/>
      <c r="Y20" s="197"/>
      <c r="Z20" s="136"/>
      <c r="AA20" s="137"/>
      <c r="AB20" s="191">
        <f t="shared" ca="1" si="0"/>
        <v>0</v>
      </c>
      <c r="AD20" s="127"/>
    </row>
    <row r="21" spans="1:30" ht="15.75">
      <c r="A21" s="156" t="e">
        <f ca="1">RANK(AB21,AB$6:OFFSET(AB$6,0,0,COUNTA(B$6:B$28)))</f>
        <v>#REF!</v>
      </c>
      <c r="B21" s="152"/>
      <c r="C21" s="227"/>
      <c r="D21" s="233"/>
      <c r="E21" s="234"/>
      <c r="F21" s="235"/>
      <c r="G21" s="231"/>
      <c r="H21" s="236"/>
      <c r="I21" s="234"/>
      <c r="J21" s="230"/>
      <c r="K21" s="234"/>
      <c r="L21" s="237"/>
      <c r="M21" s="281"/>
      <c r="N21" s="200" t="str">
        <f ca="1">OFFSET(Очки!$A$3,F21,D21+QUOTIENT(MAX($C$29-11,0), 2)*4)</f>
        <v>Место</v>
      </c>
      <c r="O21" s="196">
        <f ca="1">IF(F21&lt;E21,OFFSET(IF(OR($C$29=11,$C$29=12),Очки!$B$17,Очки!$O$18),2+E21-F21,IF(D21=2,12,13-E21)),0)</f>
        <v>0</v>
      </c>
      <c r="P21" s="196"/>
      <c r="Q21" s="271"/>
      <c r="R21" s="200" t="str">
        <f ca="1">OFFSET(Очки!$A$3,I21,G21+QUOTIENT(MAX($C$29-11,0), 2)*4)</f>
        <v>Место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 t="str">
        <f ca="1">OFFSET(Очки!$A$3,L21,J21+QUOTIENT(MAX($C$29-11,0), 2)*4)</f>
        <v>Место</v>
      </c>
      <c r="W21" s="196">
        <f ca="1">IF(L21&lt;K21,OFFSET(IF(OR($C$29=11,$C$29=12),Очки!$B$17,Очки!$O$18),2+K21-L21,IF(J21=2,12,13-K21)),0)</f>
        <v>0</v>
      </c>
      <c r="X21" s="196"/>
      <c r="Y21" s="197"/>
      <c r="Z21" s="136"/>
      <c r="AA21" s="137"/>
      <c r="AB21" s="191">
        <f t="shared" ca="1" si="0"/>
        <v>0</v>
      </c>
      <c r="AD21" s="127"/>
    </row>
    <row r="22" spans="1:30" ht="15.75">
      <c r="A22" s="156" t="e">
        <f ca="1">RANK(AB22,AB$6:OFFSET(AB$6,0,0,COUNTA(B$6:B$28)))</f>
        <v>#REF!</v>
      </c>
      <c r="B22" s="154"/>
      <c r="C22" s="227"/>
      <c r="D22" s="233"/>
      <c r="E22" s="234"/>
      <c r="F22" s="235"/>
      <c r="G22" s="231"/>
      <c r="H22" s="236"/>
      <c r="I22" s="234"/>
      <c r="J22" s="233"/>
      <c r="K22" s="234"/>
      <c r="L22" s="237"/>
      <c r="M22" s="281"/>
      <c r="N22" s="200" t="str">
        <f ca="1">OFFSET(Очки!$A$3,F22,D22+QUOTIENT(MAX($C$29-11,0), 2)*4)</f>
        <v>Место</v>
      </c>
      <c r="O22" s="196">
        <f ca="1">IF(F22&lt;E22,OFFSET(IF(OR($C$29=11,$C$29=12),Очки!$B$17,Очки!$O$18),2+E22-F22,IF(D22=2,12,13-E22)),0)</f>
        <v>0</v>
      </c>
      <c r="P22" s="196"/>
      <c r="Q22" s="271"/>
      <c r="R22" s="200" t="str">
        <f ca="1">OFFSET(Очки!$A$3,I22,G22+QUOTIENT(MAX($C$29-11,0), 2)*4)</f>
        <v>Место</v>
      </c>
      <c r="S22" s="196">
        <f ca="1">IF(I22&lt;H22,OFFSET(IF(OR($C$29=11,$C$29=12),Очки!$B$17,Очки!$O$18),2+H22-I22,IF(G22=2,12,13-H22)),0)</f>
        <v>0</v>
      </c>
      <c r="T22" s="196"/>
      <c r="U22" s="271"/>
      <c r="V22" s="200" t="str">
        <f ca="1">OFFSET(Очки!$A$3,L22,J22+QUOTIENT(MAX($C$29-11,0), 2)*4)</f>
        <v>Место</v>
      </c>
      <c r="W22" s="196">
        <f ca="1">IF(L22&lt;K22,OFFSET(IF(OR($C$29=11,$C$29=12),Очки!$B$17,Очки!$O$18),2+K22-L22,IF(J22=2,12,13-K22)),0)</f>
        <v>0</v>
      </c>
      <c r="X22" s="196"/>
      <c r="Y22" s="197"/>
      <c r="Z22" s="136"/>
      <c r="AA22" s="137"/>
      <c r="AB22" s="191">
        <f t="shared" ca="1" si="0"/>
        <v>0</v>
      </c>
      <c r="AD22" s="127"/>
    </row>
    <row r="23" spans="1:30" ht="15.95" customHeight="1">
      <c r="A23" s="156" t="e">
        <f ca="1">RANK(AB23,AB$6:OFFSET(AB$6,0,0,COUNTA(B$6:B$28)))</f>
        <v>#REF!</v>
      </c>
      <c r="B23" s="288"/>
      <c r="C23" s="227"/>
      <c r="D23" s="233"/>
      <c r="E23" s="234"/>
      <c r="F23" s="235"/>
      <c r="G23" s="231"/>
      <c r="H23" s="236"/>
      <c r="I23" s="234"/>
      <c r="J23" s="233"/>
      <c r="K23" s="234"/>
      <c r="L23" s="237"/>
      <c r="M23" s="281"/>
      <c r="N23" s="200" t="str">
        <f ca="1">OFFSET(Очки!$A$3,F23,D23+QUOTIENT(MAX($C$29-11,0), 2)*4)</f>
        <v>Место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 t="str">
        <f ca="1">OFFSET(Очки!$A$3,I23,G23+QUOTIENT(MAX($C$29-11,0), 2)*4)</f>
        <v>Место</v>
      </c>
      <c r="S23" s="196">
        <f ca="1">IF(I23&lt;H23,OFFSET(IF(OR($C$29=11,$C$29=12),Очки!$B$17,Очки!$O$18),2+H23-I23,IF(G23=2,12,13-H23)),0)</f>
        <v>0</v>
      </c>
      <c r="T23" s="196"/>
      <c r="U23" s="271"/>
      <c r="V23" s="200" t="str">
        <f ca="1">OFFSET(Очки!$A$3,L23,J23+QUOTIENT(MAX($C$29-11,0), 2)*4)</f>
        <v>Место</v>
      </c>
      <c r="W23" s="196">
        <f ca="1">IF(L23&lt;K23,OFFSET(IF(OR($C$29=11,$C$29=12),Очки!$B$17,Очки!$O$18),2+K23-L23,IF(J23=2,12,13-K23)),0)</f>
        <v>0</v>
      </c>
      <c r="X23" s="196"/>
      <c r="Y23" s="197"/>
      <c r="Z23" s="136"/>
      <c r="AA23" s="137"/>
      <c r="AB23" s="191">
        <f t="shared" ca="1" si="0"/>
        <v>0</v>
      </c>
      <c r="AD23" s="127"/>
    </row>
    <row r="24" spans="1:30" ht="15.95" customHeight="1">
      <c r="A24" s="156" t="e">
        <f ca="1">RANK(AB24,AB$6:OFFSET(AB$6,0,0,COUNTA(B$6:B$28)))</f>
        <v>#REF!</v>
      </c>
      <c r="B24" s="153"/>
      <c r="C24" s="227"/>
      <c r="D24" s="233"/>
      <c r="E24" s="234"/>
      <c r="F24" s="235"/>
      <c r="G24" s="231"/>
      <c r="H24" s="236"/>
      <c r="I24" s="234"/>
      <c r="J24" s="230"/>
      <c r="K24" s="234"/>
      <c r="L24" s="237"/>
      <c r="M24" s="281"/>
      <c r="N24" s="200" t="str">
        <f ca="1">OFFSET(Очки!$A$3,F24,D24+QUOTIENT(MAX($C$29-11,0), 2)*4)</f>
        <v>Место</v>
      </c>
      <c r="O24" s="196">
        <f ca="1">IF(F24&lt;E24,OFFSET(IF(OR($C$29=11,$C$29=12),Очки!$B$17,Очки!$O$18),2+E24-F24,IF(D24=2,12,13-E24)),0)</f>
        <v>0</v>
      </c>
      <c r="P24" s="196"/>
      <c r="Q24" s="271"/>
      <c r="R24" s="200" t="str">
        <f ca="1">OFFSET(Очки!$A$3,I24,G24+QUOTIENT(MAX($C$29-11,0), 2)*4)</f>
        <v>Место</v>
      </c>
      <c r="S24" s="196">
        <f ca="1">IF(I24&lt;H24,OFFSET(IF(OR($C$29=11,$C$29=12),Очки!$B$17,Очки!$O$18),2+H24-I24,IF(G24=2,12,13-H24)),0)</f>
        <v>0</v>
      </c>
      <c r="T24" s="196"/>
      <c r="U24" s="271"/>
      <c r="V24" s="200" t="str">
        <f ca="1">OFFSET(Очки!$A$3,L24,J24+QUOTIENT(MAX($C$29-11,0), 2)*4)</f>
        <v>Место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0"/>
        <v>0</v>
      </c>
      <c r="AD24" s="127"/>
    </row>
    <row r="25" spans="1:30" ht="15.95" hidden="1" customHeight="1">
      <c r="A25" s="156" t="e">
        <f ca="1">RANK(AB25,AB$6:OFFSET(AB$6,0,0,COUNTA(B$6:B$28)))</f>
        <v>#REF!</v>
      </c>
      <c r="B25" s="157"/>
      <c r="C25" s="227"/>
      <c r="D25" s="233"/>
      <c r="E25" s="234"/>
      <c r="F25" s="235"/>
      <c r="G25" s="231"/>
      <c r="H25" s="236"/>
      <c r="I25" s="234"/>
      <c r="J25" s="230"/>
      <c r="K25" s="234"/>
      <c r="L25" s="237"/>
      <c r="M25" s="281"/>
      <c r="N25" s="200" t="str">
        <f ca="1">OFFSET(Очки!$A$3,F25,D25+QUOTIENT(MAX($C$29-11,0), 2)*4)</f>
        <v>Место</v>
      </c>
      <c r="O25" s="196">
        <f ca="1">IF(F25&lt;E25,OFFSET(IF(OR($C$29=11,$C$29=12),Очки!$B$17,Очки!$O$18),2+E25-F25,IF(D25=2,12,13-E25)),0)</f>
        <v>0</v>
      </c>
      <c r="P25" s="196"/>
      <c r="Q25" s="271"/>
      <c r="R25" s="200" t="str">
        <f ca="1">OFFSET(Очки!$A$3,I25,G25+QUOTIENT(MAX($C$29-11,0), 2)*4)</f>
        <v>Место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 t="str">
        <f ca="1">OFFSET(Очки!$A$3,L25,J25+QUOTIENT(MAX($C$29-11,0), 2)*4)</f>
        <v>Место</v>
      </c>
      <c r="W25" s="196">
        <f ca="1">IF(L25&lt;K25,OFFSET(IF(OR($C$29=11,$C$29=12),Очки!$B$17,Очки!$O$18),2+K25-L25,IF(J25=2,12,13-K25)),0)</f>
        <v>0</v>
      </c>
      <c r="X25" s="196"/>
      <c r="Y25" s="197"/>
      <c r="Z25" s="136"/>
      <c r="AA25" s="137"/>
      <c r="AB25" s="191">
        <f t="shared" ca="1" si="0"/>
        <v>0</v>
      </c>
      <c r="AD25" s="127"/>
    </row>
    <row r="26" spans="1:30" ht="15.95" hidden="1" customHeight="1">
      <c r="A26" s="156" t="e">
        <f ca="1">RANK(AB26,AB$6:OFFSET(AB$6,0,0,COUNTA(B$6:B$28)))</f>
        <v>#REF!</v>
      </c>
      <c r="B26" s="159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t="shared" ca="1" si="0"/>
        <v>0</v>
      </c>
      <c r="AD26" s="127"/>
    </row>
    <row r="27" spans="1:30" ht="15.95" hidden="1" customHeight="1">
      <c r="A27" s="156" t="e">
        <f ca="1">RANK(AB27,AB$6:OFFSET(AB$6,0,0,COUNTA(B$6:B$28)))</f>
        <v>#REF!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t="shared" ca="1" si="0"/>
        <v>0</v>
      </c>
      <c r="AD27" s="127"/>
    </row>
    <row r="28" spans="1:30" ht="15.95" hidden="1" customHeight="1" thickBot="1">
      <c r="A28" s="160" t="e">
        <f ca="1">RANK(AB28,AB$6:OFFSET(AB$6,0,0,COUNTA(B$6:B$28)))</f>
        <v>#REF!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t="shared" ca="1" si="0"/>
        <v>0</v>
      </c>
      <c r="AD28" s="127"/>
    </row>
    <row r="29" spans="1:30" ht="15.95" customHeight="1">
      <c r="B29" s="127" t="s">
        <v>42</v>
      </c>
      <c r="C29" s="127">
        <f>COUNTA(B6:B28)</f>
        <v>0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topLeftCell="A15" workbookViewId="0">
      <selection activeCell="T39" sqref="T39"/>
    </sheetView>
  </sheetViews>
  <sheetFormatPr defaultColWidth="9.140625" defaultRowHeight="1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36" ht="15.75" thickBot="1">
      <c r="A2" s="216" t="s">
        <v>38</v>
      </c>
      <c r="B2" s="472" t="s">
        <v>30</v>
      </c>
      <c r="C2" s="473"/>
      <c r="D2" s="165"/>
      <c r="E2" s="222" t="s">
        <v>37</v>
      </c>
      <c r="F2" s="472" t="s">
        <v>30</v>
      </c>
      <c r="G2" s="473"/>
      <c r="H2" s="164"/>
      <c r="I2" s="222" t="s">
        <v>36</v>
      </c>
      <c r="J2" s="472" t="s">
        <v>30</v>
      </c>
      <c r="K2" s="473"/>
      <c r="L2" s="164"/>
      <c r="M2" s="222" t="s">
        <v>35</v>
      </c>
      <c r="N2" s="472" t="s">
        <v>30</v>
      </c>
      <c r="O2" s="473"/>
      <c r="P2" s="164"/>
      <c r="Q2" s="222" t="s">
        <v>34</v>
      </c>
      <c r="R2" s="472" t="s">
        <v>30</v>
      </c>
      <c r="S2" s="473"/>
      <c r="T2" s="164"/>
      <c r="U2" s="216" t="s">
        <v>39</v>
      </c>
      <c r="V2" s="472" t="s">
        <v>30</v>
      </c>
      <c r="W2" s="473"/>
      <c r="X2" s="164"/>
      <c r="Y2" s="225" t="s">
        <v>40</v>
      </c>
      <c r="Z2" s="472" t="s">
        <v>30</v>
      </c>
      <c r="AA2" s="473"/>
      <c r="AC2" s="225" t="s">
        <v>40</v>
      </c>
      <c r="AD2" s="472" t="s">
        <v>30</v>
      </c>
      <c r="AE2" s="473"/>
      <c r="AG2" s="471" t="s">
        <v>73</v>
      </c>
      <c r="AH2" s="471"/>
      <c r="AI2" s="471"/>
      <c r="AJ2" s="471"/>
    </row>
    <row r="3" spans="1:36" ht="15.75" customHeight="1" thickBot="1">
      <c r="A3" s="217" t="s">
        <v>21</v>
      </c>
      <c r="B3" s="214">
        <v>1</v>
      </c>
      <c r="C3" s="210"/>
      <c r="D3" s="165"/>
      <c r="E3" s="217" t="s">
        <v>21</v>
      </c>
      <c r="F3" s="214">
        <v>1</v>
      </c>
      <c r="G3" s="210">
        <v>2</v>
      </c>
      <c r="H3" s="164"/>
      <c r="I3" s="217" t="s">
        <v>21</v>
      </c>
      <c r="J3" s="214">
        <v>1</v>
      </c>
      <c r="K3" s="210">
        <v>2</v>
      </c>
      <c r="L3" s="164"/>
      <c r="M3" s="217" t="s">
        <v>21</v>
      </c>
      <c r="N3" s="214">
        <v>1</v>
      </c>
      <c r="O3" s="210">
        <v>2</v>
      </c>
      <c r="P3" s="164"/>
      <c r="Q3" s="217" t="s">
        <v>21</v>
      </c>
      <c r="R3" s="214">
        <v>1</v>
      </c>
      <c r="S3" s="210">
        <v>2</v>
      </c>
      <c r="T3" s="164"/>
      <c r="U3" s="217" t="s">
        <v>21</v>
      </c>
      <c r="V3" s="214">
        <v>1</v>
      </c>
      <c r="W3" s="210">
        <v>2</v>
      </c>
      <c r="X3" s="164"/>
      <c r="Y3" s="217" t="s">
        <v>21</v>
      </c>
      <c r="Z3" s="214">
        <v>1</v>
      </c>
      <c r="AA3" s="210">
        <v>2</v>
      </c>
      <c r="AC3" s="217" t="s">
        <v>21</v>
      </c>
      <c r="AD3" s="214">
        <v>1</v>
      </c>
      <c r="AE3" s="210">
        <v>2</v>
      </c>
      <c r="AG3" s="392"/>
      <c r="AH3" s="393" t="s">
        <v>74</v>
      </c>
      <c r="AI3" s="393" t="s">
        <v>75</v>
      </c>
      <c r="AJ3" s="394" t="s">
        <v>76</v>
      </c>
    </row>
    <row r="4" spans="1:36">
      <c r="A4" s="218">
        <v>1</v>
      </c>
      <c r="B4" s="215">
        <v>16</v>
      </c>
      <c r="C4" s="213"/>
      <c r="D4" s="165"/>
      <c r="E4" s="218">
        <v>1</v>
      </c>
      <c r="F4" s="215">
        <v>16</v>
      </c>
      <c r="G4" s="213">
        <v>12</v>
      </c>
      <c r="H4" s="164"/>
      <c r="I4" s="218">
        <v>1</v>
      </c>
      <c r="J4" s="215">
        <v>16</v>
      </c>
      <c r="K4" s="213">
        <v>11.5</v>
      </c>
      <c r="L4" s="164"/>
      <c r="M4" s="218">
        <v>1</v>
      </c>
      <c r="N4" s="215">
        <v>16</v>
      </c>
      <c r="O4" s="213">
        <v>11</v>
      </c>
      <c r="P4" s="164"/>
      <c r="Q4" s="218">
        <v>1</v>
      </c>
      <c r="R4" s="215">
        <v>16</v>
      </c>
      <c r="S4" s="213">
        <v>10.5</v>
      </c>
      <c r="T4" s="164"/>
      <c r="U4" s="218">
        <v>1</v>
      </c>
      <c r="V4" s="215">
        <v>16</v>
      </c>
      <c r="W4" s="213">
        <v>10</v>
      </c>
      <c r="X4" s="164"/>
      <c r="Y4" s="218">
        <v>1</v>
      </c>
      <c r="Z4" s="215">
        <v>16</v>
      </c>
      <c r="AA4" s="213">
        <v>9.5</v>
      </c>
      <c r="AC4" s="218">
        <v>1</v>
      </c>
      <c r="AD4" s="215">
        <v>16</v>
      </c>
      <c r="AE4" s="213">
        <v>9.5</v>
      </c>
      <c r="AG4" s="395">
        <v>1</v>
      </c>
      <c r="AH4" s="396">
        <v>17</v>
      </c>
      <c r="AI4" s="396">
        <v>11.5</v>
      </c>
      <c r="AJ4" s="397">
        <v>6.5</v>
      </c>
    </row>
    <row r="5" spans="1:36">
      <c r="A5" s="219">
        <v>2</v>
      </c>
      <c r="B5" s="202">
        <v>15</v>
      </c>
      <c r="C5" s="209"/>
      <c r="D5" s="165"/>
      <c r="E5" s="219">
        <v>2</v>
      </c>
      <c r="F5" s="202">
        <v>15</v>
      </c>
      <c r="G5" s="209">
        <v>11</v>
      </c>
      <c r="H5" s="164"/>
      <c r="I5" s="219">
        <v>2</v>
      </c>
      <c r="J5" s="202">
        <v>15</v>
      </c>
      <c r="K5" s="209">
        <v>10.5</v>
      </c>
      <c r="L5" s="164"/>
      <c r="M5" s="219">
        <v>2</v>
      </c>
      <c r="N5" s="202">
        <v>15</v>
      </c>
      <c r="O5" s="209">
        <v>10</v>
      </c>
      <c r="P5" s="164"/>
      <c r="Q5" s="219">
        <v>2</v>
      </c>
      <c r="R5" s="202">
        <v>15</v>
      </c>
      <c r="S5" s="209">
        <v>9.5</v>
      </c>
      <c r="T5" s="164"/>
      <c r="U5" s="219">
        <v>2</v>
      </c>
      <c r="V5" s="202">
        <v>15</v>
      </c>
      <c r="W5" s="209">
        <v>9</v>
      </c>
      <c r="X5" s="164"/>
      <c r="Y5" s="219">
        <v>2</v>
      </c>
      <c r="Z5" s="202">
        <v>15</v>
      </c>
      <c r="AA5" s="209">
        <v>8.5</v>
      </c>
      <c r="AC5" s="219">
        <v>2</v>
      </c>
      <c r="AD5" s="202">
        <v>15</v>
      </c>
      <c r="AE5" s="209">
        <v>8.5</v>
      </c>
      <c r="AG5" s="398">
        <v>2</v>
      </c>
      <c r="AH5" s="399">
        <v>16</v>
      </c>
      <c r="AI5" s="399">
        <v>10.5</v>
      </c>
      <c r="AJ5" s="400">
        <v>5.5</v>
      </c>
    </row>
    <row r="6" spans="1:36">
      <c r="A6" s="219">
        <v>3</v>
      </c>
      <c r="B6" s="202">
        <v>14</v>
      </c>
      <c r="C6" s="209"/>
      <c r="D6" s="165"/>
      <c r="E6" s="219">
        <v>3</v>
      </c>
      <c r="F6" s="202">
        <v>14</v>
      </c>
      <c r="G6" s="209">
        <v>10</v>
      </c>
      <c r="H6" s="164"/>
      <c r="I6" s="219">
        <v>3</v>
      </c>
      <c r="J6" s="202">
        <v>14</v>
      </c>
      <c r="K6" s="209">
        <v>9.5</v>
      </c>
      <c r="L6" s="164"/>
      <c r="M6" s="219">
        <v>3</v>
      </c>
      <c r="N6" s="202">
        <v>14</v>
      </c>
      <c r="O6" s="209">
        <v>9</v>
      </c>
      <c r="P6" s="164"/>
      <c r="Q6" s="219">
        <v>3</v>
      </c>
      <c r="R6" s="202">
        <v>14</v>
      </c>
      <c r="S6" s="209">
        <v>8.5</v>
      </c>
      <c r="T6" s="164"/>
      <c r="U6" s="219">
        <v>3</v>
      </c>
      <c r="V6" s="202">
        <v>14</v>
      </c>
      <c r="W6" s="209">
        <v>8</v>
      </c>
      <c r="X6" s="164"/>
      <c r="Y6" s="219">
        <v>3</v>
      </c>
      <c r="Z6" s="202">
        <v>14</v>
      </c>
      <c r="AA6" s="209">
        <v>7.5</v>
      </c>
      <c r="AC6" s="219">
        <v>3</v>
      </c>
      <c r="AD6" s="202">
        <v>14</v>
      </c>
      <c r="AE6" s="209">
        <v>7.5</v>
      </c>
      <c r="AG6" s="398">
        <v>3</v>
      </c>
      <c r="AH6" s="399">
        <v>15</v>
      </c>
      <c r="AI6" s="399">
        <v>9.5</v>
      </c>
      <c r="AJ6" s="400">
        <v>4.5</v>
      </c>
    </row>
    <row r="7" spans="1:36">
      <c r="A7" s="219">
        <v>4</v>
      </c>
      <c r="B7" s="202">
        <v>13</v>
      </c>
      <c r="C7" s="209"/>
      <c r="D7" s="165"/>
      <c r="E7" s="219">
        <v>4</v>
      </c>
      <c r="F7" s="202">
        <v>13</v>
      </c>
      <c r="G7" s="209">
        <v>9</v>
      </c>
      <c r="H7" s="164"/>
      <c r="I7" s="219">
        <v>4</v>
      </c>
      <c r="J7" s="202">
        <v>13</v>
      </c>
      <c r="K7" s="209">
        <v>8.5</v>
      </c>
      <c r="L7" s="164"/>
      <c r="M7" s="219">
        <v>4</v>
      </c>
      <c r="N7" s="202">
        <v>13</v>
      </c>
      <c r="O7" s="209">
        <v>8</v>
      </c>
      <c r="P7" s="164"/>
      <c r="Q7" s="219">
        <v>4</v>
      </c>
      <c r="R7" s="202">
        <v>13</v>
      </c>
      <c r="S7" s="209">
        <v>7.5</v>
      </c>
      <c r="T7" s="164"/>
      <c r="U7" s="219">
        <v>4</v>
      </c>
      <c r="V7" s="202">
        <v>13</v>
      </c>
      <c r="W7" s="209">
        <v>7</v>
      </c>
      <c r="X7" s="164"/>
      <c r="Y7" s="219">
        <v>4</v>
      </c>
      <c r="Z7" s="202">
        <v>13</v>
      </c>
      <c r="AA7" s="209">
        <v>6.5</v>
      </c>
      <c r="AC7" s="219">
        <v>4</v>
      </c>
      <c r="AD7" s="202">
        <v>13</v>
      </c>
      <c r="AE7" s="209">
        <v>6.5</v>
      </c>
      <c r="AG7" s="398">
        <v>4</v>
      </c>
      <c r="AH7" s="399">
        <v>14</v>
      </c>
      <c r="AI7" s="399">
        <v>8.5</v>
      </c>
      <c r="AJ7" s="400">
        <v>3.5</v>
      </c>
    </row>
    <row r="8" spans="1:36">
      <c r="A8" s="219">
        <v>5</v>
      </c>
      <c r="B8" s="202">
        <v>12</v>
      </c>
      <c r="C8" s="209"/>
      <c r="D8" s="165"/>
      <c r="E8" s="219">
        <v>5</v>
      </c>
      <c r="F8" s="202">
        <v>12</v>
      </c>
      <c r="G8" s="209">
        <v>8</v>
      </c>
      <c r="H8" s="164"/>
      <c r="I8" s="219">
        <v>5</v>
      </c>
      <c r="J8" s="202">
        <v>12</v>
      </c>
      <c r="K8" s="209">
        <v>7.5</v>
      </c>
      <c r="L8" s="164"/>
      <c r="M8" s="219">
        <v>5</v>
      </c>
      <c r="N8" s="202">
        <v>12</v>
      </c>
      <c r="O8" s="209">
        <v>7</v>
      </c>
      <c r="P8" s="164"/>
      <c r="Q8" s="219">
        <v>5</v>
      </c>
      <c r="R8" s="202">
        <v>12</v>
      </c>
      <c r="S8" s="209">
        <v>6.5</v>
      </c>
      <c r="T8" s="164"/>
      <c r="U8" s="219">
        <v>5</v>
      </c>
      <c r="V8" s="202">
        <v>12</v>
      </c>
      <c r="W8" s="209">
        <v>6</v>
      </c>
      <c r="X8" s="164"/>
      <c r="Y8" s="219">
        <v>5</v>
      </c>
      <c r="Z8" s="202">
        <v>12</v>
      </c>
      <c r="AA8" s="209">
        <v>5.5</v>
      </c>
      <c r="AC8" s="219">
        <v>5</v>
      </c>
      <c r="AD8" s="202">
        <v>12</v>
      </c>
      <c r="AE8" s="209">
        <v>5.5</v>
      </c>
      <c r="AG8" s="398">
        <v>5</v>
      </c>
      <c r="AH8" s="399">
        <v>13</v>
      </c>
      <c r="AI8" s="399">
        <v>7.5</v>
      </c>
      <c r="AJ8" s="400">
        <v>2.5</v>
      </c>
    </row>
    <row r="9" spans="1:36">
      <c r="A9" s="219">
        <v>6</v>
      </c>
      <c r="B9" s="202">
        <v>11.5</v>
      </c>
      <c r="C9" s="209"/>
      <c r="D9" s="165"/>
      <c r="E9" s="219">
        <v>6</v>
      </c>
      <c r="F9" s="202">
        <v>11.5</v>
      </c>
      <c r="G9" s="209">
        <v>7.5</v>
      </c>
      <c r="H9" s="164"/>
      <c r="I9" s="219">
        <v>6</v>
      </c>
      <c r="J9" s="202">
        <v>11.5</v>
      </c>
      <c r="K9" s="209">
        <v>7</v>
      </c>
      <c r="L9" s="164"/>
      <c r="M9" s="219">
        <v>6</v>
      </c>
      <c r="N9" s="202">
        <v>11.5</v>
      </c>
      <c r="O9" s="209">
        <v>6.5</v>
      </c>
      <c r="P9" s="164"/>
      <c r="Q9" s="219">
        <v>6</v>
      </c>
      <c r="R9" s="202">
        <v>11.5</v>
      </c>
      <c r="S9" s="209">
        <v>6</v>
      </c>
      <c r="T9" s="164"/>
      <c r="U9" s="219">
        <v>6</v>
      </c>
      <c r="V9" s="202">
        <v>11.5</v>
      </c>
      <c r="W9" s="209">
        <v>5.5</v>
      </c>
      <c r="X9" s="164"/>
      <c r="Y9" s="219">
        <v>6</v>
      </c>
      <c r="Z9" s="202">
        <v>11.5</v>
      </c>
      <c r="AA9" s="209">
        <v>5</v>
      </c>
      <c r="AC9" s="219">
        <v>6</v>
      </c>
      <c r="AD9" s="202">
        <v>11.5</v>
      </c>
      <c r="AE9" s="209">
        <v>5</v>
      </c>
      <c r="AG9" s="398">
        <v>6</v>
      </c>
      <c r="AH9" s="399">
        <v>12.5</v>
      </c>
      <c r="AI9" s="399">
        <v>7</v>
      </c>
      <c r="AJ9" s="400">
        <v>2</v>
      </c>
    </row>
    <row r="10" spans="1:36">
      <c r="A10" s="219">
        <v>7</v>
      </c>
      <c r="B10" s="202">
        <v>11</v>
      </c>
      <c r="C10" s="209"/>
      <c r="D10" s="165"/>
      <c r="E10" s="219">
        <v>7</v>
      </c>
      <c r="F10" s="202">
        <v>11</v>
      </c>
      <c r="G10" s="209">
        <v>7</v>
      </c>
      <c r="H10" s="164"/>
      <c r="I10" s="219">
        <v>7</v>
      </c>
      <c r="J10" s="202">
        <v>11</v>
      </c>
      <c r="K10" s="209">
        <v>6.5</v>
      </c>
      <c r="L10" s="164"/>
      <c r="M10" s="219">
        <v>7</v>
      </c>
      <c r="N10" s="202">
        <v>11</v>
      </c>
      <c r="O10" s="209">
        <v>6</v>
      </c>
      <c r="P10" s="164"/>
      <c r="Q10" s="219">
        <v>7</v>
      </c>
      <c r="R10" s="202">
        <v>11</v>
      </c>
      <c r="S10" s="209">
        <v>5.5</v>
      </c>
      <c r="T10" s="164"/>
      <c r="U10" s="219">
        <v>7</v>
      </c>
      <c r="V10" s="202">
        <v>11</v>
      </c>
      <c r="W10" s="209">
        <v>5</v>
      </c>
      <c r="X10" s="164"/>
      <c r="Y10" s="219">
        <v>7</v>
      </c>
      <c r="Z10" s="202">
        <v>11</v>
      </c>
      <c r="AA10" s="209">
        <v>4.5</v>
      </c>
      <c r="AC10" s="219">
        <v>7</v>
      </c>
      <c r="AD10" s="202">
        <v>11</v>
      </c>
      <c r="AE10" s="209">
        <v>4.5</v>
      </c>
      <c r="AG10" s="398">
        <v>7</v>
      </c>
      <c r="AH10" s="399">
        <v>12</v>
      </c>
      <c r="AI10" s="399">
        <v>6.5</v>
      </c>
      <c r="AJ10" s="400">
        <v>1.5</v>
      </c>
    </row>
    <row r="11" spans="1:36">
      <c r="A11" s="219">
        <v>8</v>
      </c>
      <c r="B11" s="202">
        <v>10.5</v>
      </c>
      <c r="C11" s="209"/>
      <c r="D11" s="165"/>
      <c r="E11" s="219"/>
      <c r="F11" s="202"/>
      <c r="G11" s="209"/>
      <c r="H11" s="164"/>
      <c r="I11" s="219">
        <v>8</v>
      </c>
      <c r="J11" s="202">
        <v>10.5</v>
      </c>
      <c r="K11" s="209">
        <v>6</v>
      </c>
      <c r="L11" s="164"/>
      <c r="M11" s="219">
        <v>8</v>
      </c>
      <c r="N11" s="202">
        <v>10.5</v>
      </c>
      <c r="O11" s="209">
        <v>5.5</v>
      </c>
      <c r="P11" s="164"/>
      <c r="Q11" s="219">
        <v>8</v>
      </c>
      <c r="R11" s="202">
        <v>10.5</v>
      </c>
      <c r="S11" s="209">
        <v>5</v>
      </c>
      <c r="T11" s="164"/>
      <c r="U11" s="219">
        <v>8</v>
      </c>
      <c r="V11" s="202">
        <v>10.5</v>
      </c>
      <c r="W11" s="209">
        <v>4.5</v>
      </c>
      <c r="X11" s="164"/>
      <c r="Y11" s="219">
        <v>8</v>
      </c>
      <c r="Z11" s="202">
        <v>10.5</v>
      </c>
      <c r="AA11" s="209">
        <v>4</v>
      </c>
      <c r="AC11" s="219">
        <v>8</v>
      </c>
      <c r="AD11" s="202">
        <v>10.5</v>
      </c>
      <c r="AE11" s="209">
        <v>4</v>
      </c>
      <c r="AG11" s="398">
        <v>8</v>
      </c>
      <c r="AH11" s="399">
        <v>11.5</v>
      </c>
      <c r="AI11" s="399">
        <v>6</v>
      </c>
      <c r="AJ11" s="400">
        <v>1</v>
      </c>
    </row>
    <row r="12" spans="1:36">
      <c r="A12" s="219">
        <v>9</v>
      </c>
      <c r="B12" s="202">
        <v>10</v>
      </c>
      <c r="C12" s="209"/>
      <c r="D12" s="165"/>
      <c r="E12" s="219"/>
      <c r="F12" s="202"/>
      <c r="G12" s="209"/>
      <c r="H12" s="164"/>
      <c r="I12" s="219"/>
      <c r="J12" s="202"/>
      <c r="K12" s="209"/>
      <c r="L12" s="164"/>
      <c r="M12" s="219">
        <v>9</v>
      </c>
      <c r="N12" s="202">
        <v>10</v>
      </c>
      <c r="O12" s="209">
        <v>5</v>
      </c>
      <c r="P12" s="164"/>
      <c r="Q12" s="219">
        <v>9</v>
      </c>
      <c r="R12" s="202">
        <v>10</v>
      </c>
      <c r="S12" s="209">
        <v>4.5</v>
      </c>
      <c r="T12" s="164"/>
      <c r="U12" s="219">
        <v>9</v>
      </c>
      <c r="V12" s="202">
        <v>10</v>
      </c>
      <c r="W12" s="209">
        <v>4</v>
      </c>
      <c r="X12" s="164"/>
      <c r="Y12" s="219">
        <v>9</v>
      </c>
      <c r="Z12" s="202">
        <v>10</v>
      </c>
      <c r="AA12" s="209">
        <v>3.5</v>
      </c>
      <c r="AC12" s="219">
        <v>9</v>
      </c>
      <c r="AD12" s="202">
        <v>10</v>
      </c>
      <c r="AE12" s="209">
        <v>3.5</v>
      </c>
      <c r="AG12" s="398">
        <v>9</v>
      </c>
      <c r="AH12" s="399">
        <v>11</v>
      </c>
      <c r="AI12" s="399">
        <v>5.5</v>
      </c>
      <c r="AJ12" s="400">
        <v>0.5</v>
      </c>
    </row>
    <row r="13" spans="1:36" ht="15.75" thickBot="1">
      <c r="A13" s="219">
        <v>10</v>
      </c>
      <c r="B13" s="202">
        <v>9.5</v>
      </c>
      <c r="C13" s="209"/>
      <c r="D13" s="165"/>
      <c r="E13" s="219"/>
      <c r="F13" s="202"/>
      <c r="G13" s="209"/>
      <c r="H13" s="164"/>
      <c r="I13" s="219"/>
      <c r="J13" s="202"/>
      <c r="K13" s="209"/>
      <c r="L13" s="164"/>
      <c r="M13" s="219"/>
      <c r="N13" s="202"/>
      <c r="O13" s="209"/>
      <c r="P13" s="164"/>
      <c r="Q13" s="219">
        <v>10</v>
      </c>
      <c r="R13" s="202">
        <v>9.5</v>
      </c>
      <c r="S13" s="209">
        <v>4</v>
      </c>
      <c r="T13" s="164"/>
      <c r="U13" s="219">
        <v>10</v>
      </c>
      <c r="V13" s="202">
        <v>9.5</v>
      </c>
      <c r="W13" s="209">
        <v>3.5</v>
      </c>
      <c r="X13" s="164"/>
      <c r="Y13" s="219">
        <v>10</v>
      </c>
      <c r="Z13" s="202">
        <v>9.5</v>
      </c>
      <c r="AA13" s="209">
        <v>3</v>
      </c>
      <c r="AC13" s="219">
        <v>10</v>
      </c>
      <c r="AD13" s="202">
        <v>9.5</v>
      </c>
      <c r="AE13" s="209">
        <v>3</v>
      </c>
      <c r="AG13" s="401">
        <v>10</v>
      </c>
      <c r="AH13" s="402">
        <v>10.5</v>
      </c>
      <c r="AI13" s="402"/>
      <c r="AJ13" s="403"/>
    </row>
    <row r="14" spans="1:36">
      <c r="A14" s="219">
        <v>11</v>
      </c>
      <c r="B14" s="202">
        <v>9</v>
      </c>
      <c r="C14" s="209"/>
      <c r="D14" s="165"/>
      <c r="E14" s="223"/>
      <c r="F14" s="220"/>
      <c r="G14" s="212"/>
      <c r="H14" s="164"/>
      <c r="I14" s="223"/>
      <c r="J14" s="220"/>
      <c r="K14" s="212"/>
      <c r="L14" s="164"/>
      <c r="M14" s="223"/>
      <c r="N14" s="220"/>
      <c r="O14" s="212"/>
      <c r="P14" s="164"/>
      <c r="Q14" s="223"/>
      <c r="R14" s="220"/>
      <c r="S14" s="212"/>
      <c r="T14" s="164"/>
      <c r="U14" s="219">
        <v>11</v>
      </c>
      <c r="V14" s="202">
        <v>9</v>
      </c>
      <c r="W14" s="209">
        <v>3</v>
      </c>
      <c r="X14" s="164"/>
      <c r="Y14" s="219">
        <v>11</v>
      </c>
      <c r="Z14" s="202">
        <v>9</v>
      </c>
      <c r="AA14" s="209">
        <v>2.5</v>
      </c>
      <c r="AC14" s="219">
        <v>11</v>
      </c>
      <c r="AD14" s="202">
        <v>9</v>
      </c>
      <c r="AE14" s="209">
        <v>2.5</v>
      </c>
    </row>
    <row r="15" spans="1:36" ht="15.75" thickBot="1">
      <c r="A15" s="217">
        <v>12</v>
      </c>
      <c r="B15" s="214">
        <v>8.5</v>
      </c>
      <c r="C15" s="210"/>
      <c r="D15" s="165"/>
      <c r="E15" s="224"/>
      <c r="F15" s="221"/>
      <c r="G15" s="211"/>
      <c r="H15" s="164"/>
      <c r="I15" s="224"/>
      <c r="J15" s="221"/>
      <c r="K15" s="211"/>
      <c r="L15" s="164"/>
      <c r="M15" s="224"/>
      <c r="N15" s="221"/>
      <c r="O15" s="211"/>
      <c r="P15" s="164"/>
      <c r="Q15" s="224"/>
      <c r="R15" s="221"/>
      <c r="S15" s="211"/>
      <c r="T15" s="164"/>
      <c r="U15" s="224"/>
      <c r="V15" s="221"/>
      <c r="W15" s="211"/>
      <c r="X15" s="164"/>
      <c r="Y15" s="217">
        <v>12</v>
      </c>
      <c r="Z15" s="214">
        <v>8.5</v>
      </c>
      <c r="AA15" s="210">
        <v>2</v>
      </c>
      <c r="AC15" s="217">
        <v>12</v>
      </c>
      <c r="AD15" s="214">
        <v>8.5</v>
      </c>
      <c r="AE15" s="210">
        <v>2</v>
      </c>
    </row>
    <row r="16" spans="1:36">
      <c r="A16" s="165"/>
      <c r="B16" s="165"/>
      <c r="C16" s="165"/>
      <c r="D16" s="165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8"/>
      <c r="Z16" s="286"/>
      <c r="AA16" s="287"/>
      <c r="AC16" s="168">
        <v>13</v>
      </c>
      <c r="AD16" s="286">
        <v>8</v>
      </c>
      <c r="AE16" s="287">
        <v>1.5</v>
      </c>
    </row>
    <row r="17" spans="1:28" ht="15.75" thickBo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8" ht="15.75" thickBot="1">
      <c r="A18" s="203"/>
      <c r="B18" s="204" t="s">
        <v>41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5"/>
      <c r="N18" s="164"/>
      <c r="O18" s="206"/>
      <c r="P18" s="207" t="s">
        <v>17</v>
      </c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8"/>
    </row>
    <row r="19" spans="1:28" ht="15.75" thickBot="1">
      <c r="A19" s="171"/>
      <c r="B19" s="172" t="s">
        <v>18</v>
      </c>
      <c r="C19" s="173" t="s">
        <v>19</v>
      </c>
      <c r="D19" s="173" t="s">
        <v>20</v>
      </c>
      <c r="E19" s="173" t="s">
        <v>14</v>
      </c>
      <c r="F19" s="173" t="s">
        <v>13</v>
      </c>
      <c r="G19" s="173" t="s">
        <v>12</v>
      </c>
      <c r="H19" s="173" t="s">
        <v>11</v>
      </c>
      <c r="I19" s="173" t="s">
        <v>10</v>
      </c>
      <c r="J19" s="173" t="s">
        <v>9</v>
      </c>
      <c r="K19" s="173" t="s">
        <v>8</v>
      </c>
      <c r="L19" s="173" t="s">
        <v>7</v>
      </c>
      <c r="M19" s="174" t="s">
        <v>6</v>
      </c>
      <c r="N19" s="164"/>
      <c r="O19" s="474"/>
      <c r="P19" s="476" t="s">
        <v>16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8"/>
      <c r="AA19" s="163" t="s">
        <v>15</v>
      </c>
      <c r="AB19" s="404" t="s">
        <v>77</v>
      </c>
    </row>
    <row r="20" spans="1:28" ht="15.75" thickBot="1">
      <c r="A20" s="175">
        <v>1</v>
      </c>
      <c r="B20" s="187">
        <v>1.3</v>
      </c>
      <c r="C20" s="176">
        <v>1.3</v>
      </c>
      <c r="D20" s="176">
        <v>1.2</v>
      </c>
      <c r="E20" s="176">
        <v>1.1000000000000001</v>
      </c>
      <c r="F20" s="176">
        <v>1</v>
      </c>
      <c r="G20" s="176">
        <v>0.9</v>
      </c>
      <c r="H20" s="176">
        <v>0.8</v>
      </c>
      <c r="I20" s="176">
        <v>0.7</v>
      </c>
      <c r="J20" s="176">
        <v>0.6</v>
      </c>
      <c r="K20" s="188">
        <v>0.6</v>
      </c>
      <c r="L20" s="188">
        <v>0.5</v>
      </c>
      <c r="M20" s="189">
        <v>0.5</v>
      </c>
      <c r="N20" s="164"/>
      <c r="O20" s="475"/>
      <c r="P20" s="243" t="s">
        <v>19</v>
      </c>
      <c r="Q20" s="244" t="s">
        <v>20</v>
      </c>
      <c r="R20" s="245" t="s">
        <v>14</v>
      </c>
      <c r="S20" s="170" t="s">
        <v>13</v>
      </c>
      <c r="T20" s="170" t="s">
        <v>12</v>
      </c>
      <c r="U20" s="170" t="s">
        <v>11</v>
      </c>
      <c r="V20" s="170" t="s">
        <v>10</v>
      </c>
      <c r="W20" s="170" t="s">
        <v>9</v>
      </c>
      <c r="X20" s="170" t="s">
        <v>8</v>
      </c>
      <c r="Y20" s="170" t="s">
        <v>7</v>
      </c>
      <c r="Z20" s="169" t="s">
        <v>6</v>
      </c>
      <c r="AA20" s="168"/>
      <c r="AB20" s="405"/>
    </row>
    <row r="21" spans="1:28">
      <c r="A21" s="177">
        <v>2</v>
      </c>
      <c r="B21" s="178">
        <v>2.6</v>
      </c>
      <c r="C21" s="179">
        <v>2.5</v>
      </c>
      <c r="D21" s="179">
        <v>2.2999999999999998</v>
      </c>
      <c r="E21" s="179">
        <v>2.1</v>
      </c>
      <c r="F21" s="179">
        <v>1.9</v>
      </c>
      <c r="G21" s="179">
        <v>1.7000000000000002</v>
      </c>
      <c r="H21" s="179">
        <v>1.5</v>
      </c>
      <c r="I21" s="179">
        <v>1.2999999999999998</v>
      </c>
      <c r="J21" s="179">
        <f>J20+K20</f>
        <v>1.2</v>
      </c>
      <c r="K21" s="179">
        <f>K20+L20</f>
        <v>1.1000000000000001</v>
      </c>
      <c r="L21" s="179">
        <f>L20+M20</f>
        <v>1</v>
      </c>
      <c r="M21" s="181"/>
      <c r="N21" s="164"/>
      <c r="O21" s="246">
        <v>1.4</v>
      </c>
      <c r="P21" s="247">
        <v>1.3</v>
      </c>
      <c r="Q21" s="248">
        <v>1.3</v>
      </c>
      <c r="R21" s="249">
        <v>1.3</v>
      </c>
      <c r="S21" s="250">
        <v>1.2</v>
      </c>
      <c r="T21" s="250">
        <v>1.2</v>
      </c>
      <c r="U21" s="250">
        <v>1.1000000000000001</v>
      </c>
      <c r="V21" s="250">
        <v>1</v>
      </c>
      <c r="W21" s="250">
        <v>0.9</v>
      </c>
      <c r="X21" s="250">
        <v>0.8</v>
      </c>
      <c r="Y21" s="250">
        <v>0.7</v>
      </c>
      <c r="Z21" s="272">
        <v>0.7</v>
      </c>
      <c r="AA21" s="277">
        <v>0.7</v>
      </c>
      <c r="AB21" s="406">
        <v>0.5</v>
      </c>
    </row>
    <row r="22" spans="1:28">
      <c r="A22" s="177">
        <v>3</v>
      </c>
      <c r="B22" s="178">
        <v>3.8</v>
      </c>
      <c r="C22" s="179">
        <v>3.6</v>
      </c>
      <c r="D22" s="179">
        <v>3.3</v>
      </c>
      <c r="E22" s="179">
        <v>3</v>
      </c>
      <c r="F22" s="179">
        <v>2.7</v>
      </c>
      <c r="G22" s="179">
        <v>2.4000000000000004</v>
      </c>
      <c r="H22" s="179">
        <v>2.1</v>
      </c>
      <c r="I22" s="179">
        <v>1.9</v>
      </c>
      <c r="J22" s="179">
        <f>J21+L20</f>
        <v>1.7</v>
      </c>
      <c r="K22" s="179">
        <f>K21+M20</f>
        <v>1.6</v>
      </c>
      <c r="L22" s="179"/>
      <c r="M22" s="181"/>
      <c r="N22" s="164"/>
      <c r="O22" s="251">
        <f>O21+P21</f>
        <v>2.7</v>
      </c>
      <c r="P22" s="252">
        <f>P21+Q21</f>
        <v>2.6</v>
      </c>
      <c r="Q22" s="253">
        <f>Q21+R21</f>
        <v>2.6</v>
      </c>
      <c r="R22" s="167">
        <f t="shared" ref="R22:Y22" si="0">R21+S21</f>
        <v>2.5</v>
      </c>
      <c r="S22" s="166">
        <f t="shared" si="0"/>
        <v>2.4</v>
      </c>
      <c r="T22" s="166">
        <f t="shared" si="0"/>
        <v>2.2999999999999998</v>
      </c>
      <c r="U22" s="166">
        <f t="shared" si="0"/>
        <v>2.1</v>
      </c>
      <c r="V22" s="166">
        <f t="shared" si="0"/>
        <v>1.9</v>
      </c>
      <c r="W22" s="166">
        <f t="shared" si="0"/>
        <v>1.7000000000000002</v>
      </c>
      <c r="X22" s="166">
        <f t="shared" si="0"/>
        <v>1.5</v>
      </c>
      <c r="Y22" s="166">
        <f t="shared" si="0"/>
        <v>1.4</v>
      </c>
      <c r="Z22" s="273"/>
      <c r="AA22" s="278">
        <v>1.4</v>
      </c>
      <c r="AB22" s="407">
        <v>1</v>
      </c>
    </row>
    <row r="23" spans="1:28">
      <c r="A23" s="177">
        <v>4</v>
      </c>
      <c r="B23" s="178">
        <v>4.9000000000000004</v>
      </c>
      <c r="C23" s="179">
        <v>4.5999999999999996</v>
      </c>
      <c r="D23" s="179">
        <v>4.2</v>
      </c>
      <c r="E23" s="179">
        <v>3.8</v>
      </c>
      <c r="F23" s="179">
        <v>3.4000000000000004</v>
      </c>
      <c r="G23" s="179">
        <v>3.0000000000000004</v>
      </c>
      <c r="H23" s="179">
        <v>2.7</v>
      </c>
      <c r="I23" s="179">
        <v>2.4</v>
      </c>
      <c r="J23" s="179">
        <f>J22+M20</f>
        <v>2.2000000000000002</v>
      </c>
      <c r="K23" s="179"/>
      <c r="L23" s="179"/>
      <c r="M23" s="181"/>
      <c r="N23" s="164"/>
      <c r="O23" s="251">
        <f>O22+Q21</f>
        <v>4</v>
      </c>
      <c r="P23" s="252">
        <f t="shared" ref="P23:U23" si="1">P22+R21</f>
        <v>3.9000000000000004</v>
      </c>
      <c r="Q23" s="253">
        <f t="shared" si="1"/>
        <v>3.8</v>
      </c>
      <c r="R23" s="167">
        <f t="shared" si="1"/>
        <v>3.7</v>
      </c>
      <c r="S23" s="166">
        <f t="shared" si="1"/>
        <v>3.5</v>
      </c>
      <c r="T23" s="166">
        <f t="shared" si="1"/>
        <v>3.3</v>
      </c>
      <c r="U23" s="166">
        <f t="shared" si="1"/>
        <v>3</v>
      </c>
      <c r="V23" s="166">
        <f>V22+X21</f>
        <v>2.7</v>
      </c>
      <c r="W23" s="166">
        <f>W22+Y21</f>
        <v>2.4000000000000004</v>
      </c>
      <c r="X23" s="166">
        <f>X22+Z21</f>
        <v>2.2000000000000002</v>
      </c>
      <c r="Y23" s="166"/>
      <c r="Z23" s="273"/>
      <c r="AA23" s="278">
        <v>2.1</v>
      </c>
      <c r="AB23" s="407">
        <v>1.5</v>
      </c>
    </row>
    <row r="24" spans="1:28">
      <c r="A24" s="177">
        <v>5</v>
      </c>
      <c r="B24" s="178">
        <v>5.9</v>
      </c>
      <c r="C24" s="179">
        <v>5.5</v>
      </c>
      <c r="D24" s="179">
        <f>D23+H20</f>
        <v>5</v>
      </c>
      <c r="E24" s="179">
        <v>4.5</v>
      </c>
      <c r="F24" s="179">
        <v>4</v>
      </c>
      <c r="G24" s="179">
        <v>3.6000000000000005</v>
      </c>
      <c r="H24" s="179">
        <v>3.2</v>
      </c>
      <c r="I24" s="179">
        <v>2.9</v>
      </c>
      <c r="J24" s="179"/>
      <c r="K24" s="179"/>
      <c r="L24" s="179"/>
      <c r="M24" s="181"/>
      <c r="N24" s="164"/>
      <c r="O24" s="251">
        <f>O23+R21</f>
        <v>5.3</v>
      </c>
      <c r="P24" s="252">
        <f>P23+S21</f>
        <v>5.1000000000000005</v>
      </c>
      <c r="Q24" s="253">
        <f>Q23+T21</f>
        <v>5</v>
      </c>
      <c r="R24" s="167">
        <f t="shared" ref="R24:W24" si="2">R23+U21</f>
        <v>4.8000000000000007</v>
      </c>
      <c r="S24" s="166">
        <f t="shared" si="2"/>
        <v>4.5</v>
      </c>
      <c r="T24" s="166">
        <f t="shared" si="2"/>
        <v>4.2</v>
      </c>
      <c r="U24" s="166">
        <f t="shared" si="2"/>
        <v>3.8</v>
      </c>
      <c r="V24" s="166">
        <f t="shared" si="2"/>
        <v>3.4000000000000004</v>
      </c>
      <c r="W24" s="166">
        <f t="shared" si="2"/>
        <v>3.1000000000000005</v>
      </c>
      <c r="X24" s="166"/>
      <c r="Y24" s="166"/>
      <c r="Z24" s="273"/>
      <c r="AA24" s="278">
        <v>2.8</v>
      </c>
      <c r="AB24" s="407">
        <v>2</v>
      </c>
    </row>
    <row r="25" spans="1:28">
      <c r="A25" s="177">
        <v>6</v>
      </c>
      <c r="B25" s="178">
        <v>6.8000000000000007</v>
      </c>
      <c r="C25" s="179">
        <v>6.3</v>
      </c>
      <c r="D25" s="179">
        <v>5.7</v>
      </c>
      <c r="E25" s="179">
        <v>5.0999999999999996</v>
      </c>
      <c r="F25" s="179">
        <v>4.5999999999999996</v>
      </c>
      <c r="G25" s="179">
        <v>4.1000000000000005</v>
      </c>
      <c r="H25" s="179">
        <v>3.7</v>
      </c>
      <c r="I25" s="179"/>
      <c r="J25" s="179"/>
      <c r="K25" s="179"/>
      <c r="L25" s="179"/>
      <c r="M25" s="181"/>
      <c r="N25" s="164"/>
      <c r="O25" s="251">
        <f>O24+S21</f>
        <v>6.5</v>
      </c>
      <c r="P25" s="252">
        <f t="shared" ref="P25:V25" si="3">P24+T21</f>
        <v>6.3000000000000007</v>
      </c>
      <c r="Q25" s="253">
        <f t="shared" si="3"/>
        <v>6.1</v>
      </c>
      <c r="R25" s="167">
        <f t="shared" si="3"/>
        <v>5.8000000000000007</v>
      </c>
      <c r="S25" s="166">
        <f t="shared" si="3"/>
        <v>5.4</v>
      </c>
      <c r="T25" s="166">
        <f t="shared" si="3"/>
        <v>5</v>
      </c>
      <c r="U25" s="166">
        <f t="shared" si="3"/>
        <v>4.5</v>
      </c>
      <c r="V25" s="166">
        <f t="shared" si="3"/>
        <v>4.1000000000000005</v>
      </c>
      <c r="W25" s="166"/>
      <c r="X25" s="166"/>
      <c r="Y25" s="166"/>
      <c r="Z25" s="273"/>
      <c r="AA25" s="278">
        <v>3.5</v>
      </c>
      <c r="AB25" s="407">
        <v>2.5</v>
      </c>
    </row>
    <row r="26" spans="1:28">
      <c r="A26" s="177">
        <v>7</v>
      </c>
      <c r="B26" s="178">
        <v>7.6000000000000005</v>
      </c>
      <c r="C26" s="179">
        <v>7</v>
      </c>
      <c r="D26" s="179">
        <v>6.3</v>
      </c>
      <c r="E26" s="179">
        <v>5.6999999999999993</v>
      </c>
      <c r="F26" s="179">
        <v>5.0999999999999996</v>
      </c>
      <c r="G26" s="179">
        <v>4.6000000000000005</v>
      </c>
      <c r="H26" s="179"/>
      <c r="I26" s="179"/>
      <c r="J26" s="179"/>
      <c r="K26" s="179"/>
      <c r="L26" s="179"/>
      <c r="M26" s="181"/>
      <c r="N26" s="164"/>
      <c r="O26" s="251">
        <f>O25+T21</f>
        <v>7.7</v>
      </c>
      <c r="P26" s="252">
        <f t="shared" ref="P26:U26" si="4">P25+U21</f>
        <v>7.4</v>
      </c>
      <c r="Q26" s="253">
        <f t="shared" si="4"/>
        <v>7.1</v>
      </c>
      <c r="R26" s="167">
        <f t="shared" si="4"/>
        <v>6.7000000000000011</v>
      </c>
      <c r="S26" s="166">
        <f t="shared" si="4"/>
        <v>6.2</v>
      </c>
      <c r="T26" s="166">
        <f t="shared" si="4"/>
        <v>5.7</v>
      </c>
      <c r="U26" s="166">
        <f t="shared" si="4"/>
        <v>5.2</v>
      </c>
      <c r="V26" s="166"/>
      <c r="W26" s="166"/>
      <c r="X26" s="166"/>
      <c r="Y26" s="166"/>
      <c r="Z26" s="273"/>
      <c r="AA26" s="278">
        <v>4.2</v>
      </c>
      <c r="AB26" s="407">
        <v>3</v>
      </c>
    </row>
    <row r="27" spans="1:28">
      <c r="A27" s="177">
        <v>8</v>
      </c>
      <c r="B27" s="178">
        <v>8.3000000000000007</v>
      </c>
      <c r="C27" s="179">
        <v>7.6</v>
      </c>
      <c r="D27" s="179">
        <v>6.8999999999999995</v>
      </c>
      <c r="E27" s="179">
        <v>6.1999999999999993</v>
      </c>
      <c r="F27" s="179">
        <v>5.6</v>
      </c>
      <c r="G27" s="179"/>
      <c r="H27" s="179"/>
      <c r="I27" s="179"/>
      <c r="J27" s="179"/>
      <c r="K27" s="179"/>
      <c r="L27" s="179"/>
      <c r="M27" s="181"/>
      <c r="N27" s="164"/>
      <c r="O27" s="251">
        <f t="shared" ref="O27:T27" si="5">O26+U21</f>
        <v>8.8000000000000007</v>
      </c>
      <c r="P27" s="252">
        <f t="shared" si="5"/>
        <v>8.4</v>
      </c>
      <c r="Q27" s="253">
        <f t="shared" si="5"/>
        <v>8</v>
      </c>
      <c r="R27" s="167">
        <f t="shared" si="5"/>
        <v>7.5000000000000009</v>
      </c>
      <c r="S27" s="166">
        <f t="shared" si="5"/>
        <v>6.9</v>
      </c>
      <c r="T27" s="166">
        <f t="shared" si="5"/>
        <v>6.4</v>
      </c>
      <c r="U27" s="166"/>
      <c r="V27" s="166"/>
      <c r="W27" s="166"/>
      <c r="X27" s="166"/>
      <c r="Y27" s="166"/>
      <c r="Z27" s="273"/>
      <c r="AA27" s="278">
        <v>4.9000000000000004</v>
      </c>
      <c r="AB27" s="407">
        <v>3.5</v>
      </c>
    </row>
    <row r="28" spans="1:28">
      <c r="A28" s="177">
        <v>9</v>
      </c>
      <c r="B28" s="178">
        <v>8.9</v>
      </c>
      <c r="C28" s="179">
        <v>8.1999999999999993</v>
      </c>
      <c r="D28" s="179">
        <v>7.3999999999999995</v>
      </c>
      <c r="E28" s="179">
        <v>6.6999999999999993</v>
      </c>
      <c r="F28" s="179"/>
      <c r="G28" s="179"/>
      <c r="H28" s="179"/>
      <c r="I28" s="179"/>
      <c r="J28" s="179"/>
      <c r="K28" s="179"/>
      <c r="L28" s="179"/>
      <c r="M28" s="181"/>
      <c r="N28" s="164"/>
      <c r="O28" s="251">
        <f>O27+V21</f>
        <v>9.8000000000000007</v>
      </c>
      <c r="P28" s="252">
        <f>P27+W21</f>
        <v>9.3000000000000007</v>
      </c>
      <c r="Q28" s="253">
        <f>Q27+X21</f>
        <v>8.8000000000000007</v>
      </c>
      <c r="R28" s="167">
        <f>R27+Y21</f>
        <v>8.2000000000000011</v>
      </c>
      <c r="S28" s="166">
        <f>S27+Z21</f>
        <v>7.6000000000000005</v>
      </c>
      <c r="T28" s="166"/>
      <c r="U28" s="166"/>
      <c r="V28" s="166"/>
      <c r="W28" s="166"/>
      <c r="X28" s="166"/>
      <c r="Y28" s="166"/>
      <c r="Z28" s="273"/>
      <c r="AA28" s="278">
        <v>5.6</v>
      </c>
      <c r="AB28" s="407">
        <v>4</v>
      </c>
    </row>
    <row r="29" spans="1:28">
      <c r="A29" s="177">
        <v>10</v>
      </c>
      <c r="B29" s="178">
        <v>9.5</v>
      </c>
      <c r="C29" s="179">
        <v>8.6999999999999993</v>
      </c>
      <c r="D29" s="179">
        <v>7.8999999999999995</v>
      </c>
      <c r="E29" s="179"/>
      <c r="F29" s="179"/>
      <c r="G29" s="179"/>
      <c r="H29" s="179"/>
      <c r="I29" s="179"/>
      <c r="J29" s="179"/>
      <c r="K29" s="179"/>
      <c r="L29" s="179"/>
      <c r="M29" s="181"/>
      <c r="N29" s="164"/>
      <c r="O29" s="254">
        <f>O28+W21</f>
        <v>10.700000000000001</v>
      </c>
      <c r="P29" s="255">
        <f>P28+X21</f>
        <v>10.100000000000001</v>
      </c>
      <c r="Q29" s="256">
        <f>Q28+Y21</f>
        <v>9.5</v>
      </c>
      <c r="R29" s="257">
        <f>R28+Z21</f>
        <v>8.9</v>
      </c>
      <c r="S29" s="258"/>
      <c r="T29" s="258"/>
      <c r="U29" s="258"/>
      <c r="V29" s="258"/>
      <c r="W29" s="258"/>
      <c r="X29" s="258"/>
      <c r="Y29" s="258"/>
      <c r="Z29" s="274"/>
      <c r="AA29" s="278">
        <v>6.3</v>
      </c>
      <c r="AB29" s="407">
        <v>4.5</v>
      </c>
    </row>
    <row r="30" spans="1:28">
      <c r="A30" s="177">
        <v>11</v>
      </c>
      <c r="B30" s="178">
        <v>10</v>
      </c>
      <c r="C30" s="179">
        <v>9.1999999999999993</v>
      </c>
      <c r="D30" s="179"/>
      <c r="E30" s="180"/>
      <c r="F30" s="180"/>
      <c r="G30" s="180"/>
      <c r="H30" s="180"/>
      <c r="I30" s="180"/>
      <c r="J30" s="180"/>
      <c r="K30" s="180"/>
      <c r="L30" s="180"/>
      <c r="M30" s="181"/>
      <c r="N30" s="164"/>
      <c r="O30" s="259">
        <f>O29+X21</f>
        <v>11.500000000000002</v>
      </c>
      <c r="P30" s="252">
        <f>P29+Y21</f>
        <v>10.8</v>
      </c>
      <c r="Q30" s="253">
        <f>Q29+Z21</f>
        <v>10.199999999999999</v>
      </c>
      <c r="R30" s="253"/>
      <c r="S30" s="260"/>
      <c r="T30" s="260"/>
      <c r="U30" s="260"/>
      <c r="V30" s="260"/>
      <c r="W30" s="260"/>
      <c r="X30" s="260"/>
      <c r="Y30" s="260"/>
      <c r="Z30" s="275"/>
      <c r="AA30" s="278">
        <v>7</v>
      </c>
      <c r="AB30" s="407">
        <v>5</v>
      </c>
    </row>
    <row r="31" spans="1:28" ht="15.75" thickBot="1">
      <c r="A31" s="182">
        <v>12</v>
      </c>
      <c r="B31" s="183">
        <v>10.5</v>
      </c>
      <c r="C31" s="184"/>
      <c r="D31" s="184"/>
      <c r="E31" s="185"/>
      <c r="F31" s="185"/>
      <c r="G31" s="185"/>
      <c r="H31" s="185"/>
      <c r="I31" s="185"/>
      <c r="J31" s="185"/>
      <c r="K31" s="185"/>
      <c r="L31" s="185"/>
      <c r="M31" s="186"/>
      <c r="N31" s="164"/>
      <c r="O31" s="261">
        <f>O30+Y21</f>
        <v>12.200000000000001</v>
      </c>
      <c r="P31" s="262">
        <f>P30+Z21</f>
        <v>11.5</v>
      </c>
      <c r="Q31" s="263"/>
      <c r="R31" s="263"/>
      <c r="S31" s="264"/>
      <c r="T31" s="264"/>
      <c r="U31" s="264"/>
      <c r="V31" s="264"/>
      <c r="W31" s="264"/>
      <c r="X31" s="264"/>
      <c r="Y31" s="264"/>
      <c r="Z31" s="276"/>
      <c r="AA31" s="279">
        <v>7.7</v>
      </c>
      <c r="AB31" s="408">
        <v>5.5</v>
      </c>
    </row>
    <row r="32" spans="1:28">
      <c r="O32">
        <f>O31+Z21</f>
        <v>12.9</v>
      </c>
    </row>
    <row r="34" spans="5:25">
      <c r="E34" s="165"/>
      <c r="F34" s="164"/>
      <c r="G34" s="164"/>
      <c r="H34" s="164"/>
      <c r="I34" s="165"/>
      <c r="J34" s="164"/>
      <c r="K34" s="164"/>
      <c r="L34" s="164"/>
      <c r="M34" s="165"/>
      <c r="N34" s="164"/>
      <c r="O34" s="164"/>
      <c r="P34" s="164"/>
      <c r="Q34" s="165"/>
      <c r="R34" s="164"/>
      <c r="S34" s="164"/>
      <c r="T34" s="164"/>
      <c r="U34" s="165"/>
      <c r="V34" s="164"/>
      <c r="W34" s="164"/>
      <c r="X34" s="164"/>
      <c r="Y34" s="165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80" zoomScaleNormal="80" workbookViewId="0">
      <selection activeCell="B12" sqref="B12:C12"/>
    </sheetView>
  </sheetViews>
  <sheetFormatPr defaultRowHeight="15"/>
  <cols>
    <col min="1" max="1" width="8.7109375" style="316" customWidth="1"/>
    <col min="2" max="2" width="51.42578125" style="316" customWidth="1"/>
    <col min="3" max="25" width="6.42578125" style="316" customWidth="1"/>
    <col min="26" max="26" width="11" style="316" customWidth="1"/>
    <col min="27" max="1032" width="8.7109375" style="316" customWidth="1"/>
    <col min="1033" max="16384" width="9.140625" style="316"/>
  </cols>
  <sheetData>
    <row r="1" spans="1:26" ht="15.75" thickBot="1">
      <c r="A1" s="481" t="s">
        <v>78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</row>
    <row r="2" spans="1:26" ht="15.75" thickBo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spans="1:26" ht="15" customHeight="1" thickBot="1">
      <c r="A3" s="482" t="s">
        <v>21</v>
      </c>
      <c r="B3" s="483" t="s">
        <v>22</v>
      </c>
      <c r="C3" s="317"/>
      <c r="D3" s="483">
        <v>1</v>
      </c>
      <c r="E3" s="483"/>
      <c r="F3" s="483"/>
      <c r="G3" s="485">
        <v>2</v>
      </c>
      <c r="H3" s="486"/>
      <c r="I3" s="487"/>
      <c r="J3" s="484">
        <v>3</v>
      </c>
      <c r="K3" s="484"/>
      <c r="L3" s="484"/>
      <c r="M3" s="488" t="s">
        <v>2</v>
      </c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9" t="s">
        <v>23</v>
      </c>
    </row>
    <row r="4" spans="1:26" ht="15" customHeight="1" thickBot="1">
      <c r="A4" s="482"/>
      <c r="B4" s="483"/>
      <c r="C4" s="490" t="s">
        <v>24</v>
      </c>
      <c r="D4" s="492" t="s">
        <v>30</v>
      </c>
      <c r="E4" s="494" t="s">
        <v>32</v>
      </c>
      <c r="F4" s="496" t="s">
        <v>33</v>
      </c>
      <c r="G4" s="479" t="s">
        <v>30</v>
      </c>
      <c r="H4" s="498" t="s">
        <v>32</v>
      </c>
      <c r="I4" s="500" t="s">
        <v>33</v>
      </c>
      <c r="J4" s="479" t="s">
        <v>30</v>
      </c>
      <c r="K4" s="498" t="s">
        <v>32</v>
      </c>
      <c r="L4" s="500" t="s">
        <v>33</v>
      </c>
      <c r="M4" s="502" t="s">
        <v>31</v>
      </c>
      <c r="N4" s="503">
        <v>1</v>
      </c>
      <c r="O4" s="503"/>
      <c r="P4" s="503"/>
      <c r="Q4" s="503"/>
      <c r="R4" s="318"/>
      <c r="S4" s="318"/>
      <c r="T4" s="318"/>
      <c r="U4" s="318"/>
      <c r="V4" s="503">
        <v>2</v>
      </c>
      <c r="W4" s="503"/>
      <c r="X4" s="503"/>
      <c r="Y4" s="503"/>
      <c r="Z4" s="489"/>
    </row>
    <row r="5" spans="1:26" ht="42" customHeight="1" thickBot="1">
      <c r="A5" s="482"/>
      <c r="B5" s="484"/>
      <c r="C5" s="491"/>
      <c r="D5" s="493"/>
      <c r="E5" s="495"/>
      <c r="F5" s="497"/>
      <c r="G5" s="480"/>
      <c r="H5" s="499"/>
      <c r="I5" s="501"/>
      <c r="J5" s="480"/>
      <c r="K5" s="499"/>
      <c r="L5" s="501"/>
      <c r="M5" s="502"/>
      <c r="N5" s="319" t="s">
        <v>26</v>
      </c>
      <c r="O5" s="320" t="s">
        <v>27</v>
      </c>
      <c r="P5" s="320" t="s">
        <v>28</v>
      </c>
      <c r="Q5" s="321" t="s">
        <v>29</v>
      </c>
      <c r="R5" s="410" t="s">
        <v>26</v>
      </c>
      <c r="S5" s="411" t="s">
        <v>27</v>
      </c>
      <c r="T5" s="411" t="s">
        <v>28</v>
      </c>
      <c r="U5" s="412" t="s">
        <v>29</v>
      </c>
      <c r="V5" s="322" t="s">
        <v>26</v>
      </c>
      <c r="W5" s="320" t="s">
        <v>27</v>
      </c>
      <c r="X5" s="320" t="s">
        <v>28</v>
      </c>
      <c r="Y5" s="323" t="s">
        <v>29</v>
      </c>
      <c r="Z5" s="489"/>
    </row>
    <row r="6" spans="1:26" ht="16.5" thickBot="1">
      <c r="A6" s="324">
        <f ca="1">RANK(Z6,Z$6:OFFSET(Z$6,0,0,COUNTA(B$6:B$34)))</f>
        <v>1</v>
      </c>
      <c r="B6" s="325" t="s">
        <v>50</v>
      </c>
      <c r="C6" s="301">
        <v>2.5</v>
      </c>
      <c r="D6" s="326">
        <v>1</v>
      </c>
      <c r="E6" s="327">
        <v>10</v>
      </c>
      <c r="F6" s="328">
        <v>8</v>
      </c>
      <c r="G6" s="327">
        <v>2</v>
      </c>
      <c r="H6" s="327">
        <v>9</v>
      </c>
      <c r="I6" s="327">
        <v>2</v>
      </c>
      <c r="J6" s="326">
        <v>1</v>
      </c>
      <c r="K6" s="329">
        <v>7</v>
      </c>
      <c r="L6" s="330">
        <v>3</v>
      </c>
      <c r="M6" s="331">
        <v>2.5</v>
      </c>
      <c r="N6" s="332">
        <v>11.5</v>
      </c>
      <c r="O6" s="333">
        <f ca="1">IF(F6&lt;E6,OFFSET(IF(OR($C$34=11,$C$34=12),Очки!$B$17,Очки!$O$18),2+E6-F6,IF(D6=2,12,13-E6)),0)</f>
        <v>2.5</v>
      </c>
      <c r="P6" s="333"/>
      <c r="Q6" s="334"/>
      <c r="R6" s="409">
        <v>10.5</v>
      </c>
      <c r="S6" s="335">
        <f ca="1">IF(I6&lt;H6,OFFSET(IF(OR($C$34=11,$C$34=12),Очки!$B$17,Очки!$O$18),2+H6-I6,IF(G6=2,12,13-H6)),0)</f>
        <v>4.9000000000000004</v>
      </c>
      <c r="T6" s="335">
        <v>1</v>
      </c>
      <c r="U6" s="336"/>
      <c r="V6" s="337">
        <v>15</v>
      </c>
      <c r="W6" s="333">
        <f ca="1">IF(L6&lt;K6,OFFSET(IF(OR($C$34=11,$C$34=12),Очки!$B$17,Очки!$O$18),2+K6-L6,IF(J6=2,12,13-K6)),0)</f>
        <v>3.8</v>
      </c>
      <c r="X6" s="333">
        <v>2.5</v>
      </c>
      <c r="Y6" s="338"/>
      <c r="Z6" s="339">
        <f t="shared" ref="Z6:Z34" ca="1" si="0">SUM(M6:Y6)</f>
        <v>54.199999999999996</v>
      </c>
    </row>
    <row r="7" spans="1:26" ht="16.5" thickBot="1">
      <c r="A7" s="324">
        <f ca="1">RANK(Z7,Z$6:OFFSET(Z$6,0,0,COUNTA(B$6:B$34)))</f>
        <v>2</v>
      </c>
      <c r="B7" s="340" t="s">
        <v>51</v>
      </c>
      <c r="C7" s="227">
        <v>7.5</v>
      </c>
      <c r="D7" s="341">
        <v>2</v>
      </c>
      <c r="E7" s="342">
        <v>9</v>
      </c>
      <c r="F7" s="343">
        <v>3</v>
      </c>
      <c r="G7" s="342">
        <v>1</v>
      </c>
      <c r="H7" s="342">
        <v>8</v>
      </c>
      <c r="I7" s="342">
        <v>7</v>
      </c>
      <c r="J7" s="341">
        <v>1</v>
      </c>
      <c r="K7" s="344">
        <v>10</v>
      </c>
      <c r="L7" s="345">
        <v>6</v>
      </c>
      <c r="M7" s="346"/>
      <c r="N7" s="347">
        <v>9.5</v>
      </c>
      <c r="O7" s="333">
        <f ca="1">IF(F7&lt;E7,OFFSET(IF(OR($C$34=11,$C$34=12),Очки!$B$17,Очки!$O$18),2+E7-F7,IF(D7=2,12,13-E7)),0)</f>
        <v>4.2</v>
      </c>
      <c r="P7" s="348">
        <v>1.5</v>
      </c>
      <c r="Q7" s="349"/>
      <c r="R7" s="332">
        <v>12</v>
      </c>
      <c r="S7" s="333">
        <f ca="1">IF(I7&lt;H7,OFFSET(IF(OR($C$34=11,$C$34=12),Очки!$B$17,Очки!$O$18),2+H7-I7,IF(G7=2,12,13-H7)),0)</f>
        <v>1.2</v>
      </c>
      <c r="T7" s="348">
        <v>2.5</v>
      </c>
      <c r="U7" s="350"/>
      <c r="V7" s="351">
        <v>12.5</v>
      </c>
      <c r="W7" s="333">
        <f ca="1">IF(L7&lt;K7,OFFSET(IF(OR($C$34=11,$C$34=12),Очки!$B$17,Очки!$O$18),2+K7-L7,IF(J7=2,12,13-K7)),0)</f>
        <v>4.8000000000000007</v>
      </c>
      <c r="X7" s="348">
        <v>2</v>
      </c>
      <c r="Y7" s="350"/>
      <c r="Z7" s="339">
        <f t="shared" ca="1" si="0"/>
        <v>50.2</v>
      </c>
    </row>
    <row r="8" spans="1:26" ht="16.5" thickBot="1">
      <c r="A8" s="324">
        <f ca="1">RANK(Z8,Z$6:OFFSET(Z$6,0,0,COUNTA(B$6:B$34)))</f>
        <v>3</v>
      </c>
      <c r="B8" s="340" t="s">
        <v>52</v>
      </c>
      <c r="C8" s="227">
        <v>10</v>
      </c>
      <c r="D8" s="341">
        <v>1</v>
      </c>
      <c r="E8" s="342">
        <v>2</v>
      </c>
      <c r="F8" s="343">
        <v>2</v>
      </c>
      <c r="G8" s="342">
        <v>1</v>
      </c>
      <c r="H8" s="342">
        <v>2</v>
      </c>
      <c r="I8" s="342">
        <v>2</v>
      </c>
      <c r="J8" s="341">
        <v>1</v>
      </c>
      <c r="K8" s="344">
        <v>2</v>
      </c>
      <c r="L8" s="345">
        <v>2</v>
      </c>
      <c r="M8" s="346"/>
      <c r="N8" s="347">
        <v>16</v>
      </c>
      <c r="O8" s="333">
        <f ca="1">IF(F8&lt;E8,OFFSET(IF(OR($C$34=11,$C$34=12),Очки!$B$17,Очки!$O$18),2+E8-F8,IF(D8=2,12,13-E8)),0)</f>
        <v>0</v>
      </c>
      <c r="P8" s="348"/>
      <c r="Q8" s="349"/>
      <c r="R8" s="332">
        <v>16</v>
      </c>
      <c r="S8" s="333">
        <f ca="1">IF(I8&lt;H8,OFFSET(IF(OR($C$34=11,$C$34=12),Очки!$B$17,Очки!$O$18),2+H8-I8,IF(G8=2,12,13-H8)),0)</f>
        <v>0</v>
      </c>
      <c r="T8" s="348"/>
      <c r="U8" s="350"/>
      <c r="V8" s="351">
        <v>16</v>
      </c>
      <c r="W8" s="333">
        <f ca="1">IF(L8&lt;K8,OFFSET(IF(OR($C$34=11,$C$34=12),Очки!$B$17,Очки!$O$18),2+K8-L8,IF(J8=2,12,13-K8)),0)</f>
        <v>0</v>
      </c>
      <c r="X8" s="348"/>
      <c r="Y8" s="350"/>
      <c r="Z8" s="339">
        <f t="shared" ca="1" si="0"/>
        <v>48</v>
      </c>
    </row>
    <row r="9" spans="1:26" ht="16.5" thickBot="1">
      <c r="A9" s="324">
        <f ca="1">RANK(Z9,Z$6:OFFSET(Z$6,0,0,COUNTA(B$6:B$34)))</f>
        <v>4</v>
      </c>
      <c r="B9" s="352" t="s">
        <v>45</v>
      </c>
      <c r="C9" s="227">
        <v>10</v>
      </c>
      <c r="D9" s="341">
        <v>1</v>
      </c>
      <c r="E9" s="342">
        <v>9</v>
      </c>
      <c r="F9" s="343">
        <v>5</v>
      </c>
      <c r="G9" s="342">
        <v>1</v>
      </c>
      <c r="H9" s="342">
        <v>10</v>
      </c>
      <c r="I9" s="342">
        <v>9</v>
      </c>
      <c r="J9" s="341">
        <v>1</v>
      </c>
      <c r="K9" s="344">
        <v>8</v>
      </c>
      <c r="L9" s="345">
        <v>9</v>
      </c>
      <c r="M9" s="346">
        <v>2</v>
      </c>
      <c r="N9" s="347">
        <v>13</v>
      </c>
      <c r="O9" s="333">
        <f ca="1">IF(F9&lt;E9,OFFSET(IF(OR($C$34=11,$C$34=12),Очки!$B$17,Очки!$O$18),2+E9-F9,IF(D9=2,12,13-E9)),0)</f>
        <v>4.5</v>
      </c>
      <c r="P9" s="348">
        <v>2.5</v>
      </c>
      <c r="Q9" s="349"/>
      <c r="R9" s="332">
        <v>11</v>
      </c>
      <c r="S9" s="333">
        <f ca="1">IF(I9&lt;H9,OFFSET(IF(OR($C$34=11,$C$34=12),Очки!$B$17,Очки!$O$18),2+H9-I9,IF(G9=2,12,13-H9)),0)</f>
        <v>1.3</v>
      </c>
      <c r="T9" s="348">
        <v>1.5</v>
      </c>
      <c r="U9" s="350"/>
      <c r="V9" s="351">
        <v>11</v>
      </c>
      <c r="W9" s="333">
        <f ca="1">IF(L9&lt;K9,OFFSET(IF(OR($C$34=11,$C$34=12),Очки!$B$17,Очки!$O$18),2+K9-L9,IF(J9=2,12,13-K9)),0)</f>
        <v>0</v>
      </c>
      <c r="X9" s="348"/>
      <c r="Y9" s="350"/>
      <c r="Z9" s="339">
        <f t="shared" ca="1" si="0"/>
        <v>46.8</v>
      </c>
    </row>
    <row r="10" spans="1:26" ht="16.5" thickBot="1">
      <c r="A10" s="324">
        <f ca="1">RANK(Z10,Z$6:OFFSET(Z$6,0,0,COUNTA(B$6:B$34)))</f>
        <v>5</v>
      </c>
      <c r="B10" s="353" t="s">
        <v>53</v>
      </c>
      <c r="C10" s="227" t="s">
        <v>25</v>
      </c>
      <c r="D10" s="341">
        <v>1</v>
      </c>
      <c r="E10" s="342">
        <v>7</v>
      </c>
      <c r="F10" s="343">
        <v>9</v>
      </c>
      <c r="G10" s="342">
        <v>1</v>
      </c>
      <c r="H10" s="342">
        <v>9</v>
      </c>
      <c r="I10" s="342">
        <v>8</v>
      </c>
      <c r="J10" s="341">
        <v>1</v>
      </c>
      <c r="K10" s="344">
        <v>6</v>
      </c>
      <c r="L10" s="345">
        <v>5</v>
      </c>
      <c r="M10" s="346">
        <v>1</v>
      </c>
      <c r="N10" s="347">
        <v>11</v>
      </c>
      <c r="O10" s="333">
        <f ca="1">IF(F10&lt;E10,OFFSET(IF(OR($C$34=11,$C$34=12),Очки!$B$17,Очки!$O$18),2+E10-F10,IF(D10=2,12,13-E10)),0)</f>
        <v>0</v>
      </c>
      <c r="P10" s="348">
        <v>2</v>
      </c>
      <c r="Q10" s="349"/>
      <c r="R10" s="332">
        <v>11.5</v>
      </c>
      <c r="S10" s="333">
        <f ca="1">IF(I10&lt;H10,OFFSET(IF(OR($C$34=11,$C$34=12),Очки!$B$17,Очки!$O$18),2+H10-I10,IF(G10=2,12,13-H10)),0)</f>
        <v>1.2</v>
      </c>
      <c r="T10" s="348">
        <v>0.5</v>
      </c>
      <c r="U10" s="350"/>
      <c r="V10" s="351">
        <v>13</v>
      </c>
      <c r="W10" s="333">
        <f ca="1">IF(L10&lt;K10,OFFSET(IF(OR($C$34=11,$C$34=12),Очки!$B$17,Очки!$O$18),2+K10-L10,IF(J10=2,12,13-K10)),0)</f>
        <v>1</v>
      </c>
      <c r="X10" s="348">
        <v>1</v>
      </c>
      <c r="Y10" s="350"/>
      <c r="Z10" s="339">
        <f t="shared" ca="1" si="0"/>
        <v>42.2</v>
      </c>
    </row>
    <row r="11" spans="1:26" ht="16.5" thickBot="1">
      <c r="A11" s="324">
        <f ca="1">RANK(Z11,Z$6:OFFSET(Z$6,0,0,COUNTA(B$6:B$34)))</f>
        <v>6</v>
      </c>
      <c r="B11" s="340" t="s">
        <v>54</v>
      </c>
      <c r="C11" s="227">
        <v>15</v>
      </c>
      <c r="D11" s="341">
        <v>1</v>
      </c>
      <c r="E11" s="342">
        <v>8</v>
      </c>
      <c r="F11" s="343">
        <v>10</v>
      </c>
      <c r="G11" s="342">
        <v>1</v>
      </c>
      <c r="H11" s="342">
        <v>1</v>
      </c>
      <c r="I11" s="342">
        <v>1</v>
      </c>
      <c r="J11" s="341">
        <v>1</v>
      </c>
      <c r="K11" s="344">
        <v>9</v>
      </c>
      <c r="L11" s="345">
        <v>10</v>
      </c>
      <c r="M11" s="346">
        <v>1.5</v>
      </c>
      <c r="N11" s="347">
        <v>10.5</v>
      </c>
      <c r="O11" s="333">
        <f ca="1">IF(F11&lt;E11,OFFSET(IF(OR($C$34=11,$C$34=12),Очки!$B$17,Очки!$O$18),2+E11-F11,IF(D11=2,12,13-E11)),0)</f>
        <v>0</v>
      </c>
      <c r="P11" s="348"/>
      <c r="Q11" s="349"/>
      <c r="R11" s="332">
        <v>17</v>
      </c>
      <c r="S11" s="333">
        <f ca="1">IF(I11&lt;H11,OFFSET(IF(OR($C$34=11,$C$34=12),Очки!$B$17,Очки!$O$18),2+H11-I11,IF(G11=2,12,13-H11)),0)</f>
        <v>0</v>
      </c>
      <c r="T11" s="348">
        <v>2</v>
      </c>
      <c r="U11" s="350"/>
      <c r="V11" s="351">
        <v>10.5</v>
      </c>
      <c r="W11" s="333">
        <f ca="1">IF(L11&lt;K11,OFFSET(IF(OR($C$34=11,$C$34=12),Очки!$B$17,Очки!$O$18),2+K11-L11,IF(J11=2,12,13-K11)),0)</f>
        <v>0</v>
      </c>
      <c r="X11" s="348"/>
      <c r="Y11" s="350"/>
      <c r="Z11" s="339">
        <f t="shared" ca="1" si="0"/>
        <v>41.5</v>
      </c>
    </row>
    <row r="12" spans="1:26" ht="16.5" thickBot="1">
      <c r="A12" s="324">
        <f ca="1">RANK(Z12,Z$6:OFFSET(Z$6,0,0,COUNTA(B$6:B$34)))</f>
        <v>7</v>
      </c>
      <c r="B12" s="354" t="s">
        <v>55</v>
      </c>
      <c r="C12" s="301">
        <v>10</v>
      </c>
      <c r="D12" s="341">
        <v>1</v>
      </c>
      <c r="E12" s="342">
        <v>6</v>
      </c>
      <c r="F12" s="343">
        <v>7</v>
      </c>
      <c r="G12" s="342">
        <v>1</v>
      </c>
      <c r="H12" s="342">
        <v>4</v>
      </c>
      <c r="I12" s="342">
        <v>4</v>
      </c>
      <c r="J12" s="341">
        <v>1</v>
      </c>
      <c r="K12" s="344">
        <v>5</v>
      </c>
      <c r="L12" s="345">
        <v>7</v>
      </c>
      <c r="M12" s="346">
        <v>0.5</v>
      </c>
      <c r="N12" s="347">
        <v>12</v>
      </c>
      <c r="O12" s="333">
        <f ca="1">IF(F12&lt;E12,OFFSET(IF(OR($C$34=11,$C$34=12),Очки!$B$17,Очки!$O$18),2+E12-F12,IF(D12=2,12,13-E12)),0)</f>
        <v>0</v>
      </c>
      <c r="P12" s="348"/>
      <c r="Q12" s="349"/>
      <c r="R12" s="332">
        <v>14</v>
      </c>
      <c r="S12" s="333">
        <f ca="1">IF(I12&lt;H12,OFFSET(IF(OR($C$34=11,$C$34=12),Очки!$B$17,Очки!$O$18),2+H12-I12,IF(G12=2,12,13-H12)),0)</f>
        <v>0</v>
      </c>
      <c r="T12" s="348"/>
      <c r="U12" s="350"/>
      <c r="V12" s="351">
        <v>12</v>
      </c>
      <c r="W12" s="333">
        <f ca="1">IF(L12&lt;K12,OFFSET(IF(OR($C$34=11,$C$34=12),Очки!$B$17,Очки!$O$18),2+K12-L12,IF(J12=2,12,13-K12)),0)</f>
        <v>0</v>
      </c>
      <c r="X12" s="348"/>
      <c r="Y12" s="350"/>
      <c r="Z12" s="339">
        <f t="shared" ca="1" si="0"/>
        <v>38.5</v>
      </c>
    </row>
    <row r="13" spans="1:26" ht="16.5" thickBot="1">
      <c r="A13" s="324">
        <f ca="1">RANK(Z13,Z$6:OFFSET(Z$6,0,0,COUNTA(B$6:B$34)))</f>
        <v>8</v>
      </c>
      <c r="B13" s="340" t="s">
        <v>56</v>
      </c>
      <c r="C13" s="227"/>
      <c r="D13" s="341">
        <v>1</v>
      </c>
      <c r="E13" s="342">
        <v>5</v>
      </c>
      <c r="F13" s="343">
        <v>6</v>
      </c>
      <c r="G13" s="342">
        <v>2</v>
      </c>
      <c r="H13" s="342">
        <v>5</v>
      </c>
      <c r="I13" s="342">
        <v>4</v>
      </c>
      <c r="J13" s="341">
        <v>2</v>
      </c>
      <c r="K13" s="344">
        <v>5</v>
      </c>
      <c r="L13" s="345">
        <v>2</v>
      </c>
      <c r="M13" s="346"/>
      <c r="N13" s="347">
        <v>12.5</v>
      </c>
      <c r="O13" s="333">
        <f ca="1">IF(F13&lt;E13,OFFSET(IF(OR($C$34=11,$C$34=12),Очки!$B$17,Очки!$O$18),2+E13-F13,IF(D13=2,12,13-E13)),0)</f>
        <v>0</v>
      </c>
      <c r="P13" s="348"/>
      <c r="Q13" s="349"/>
      <c r="R13" s="332">
        <v>8.5</v>
      </c>
      <c r="S13" s="333">
        <f ca="1">IF(I13&lt;H13,OFFSET(IF(OR($C$34=11,$C$34=12),Очки!$B$17,Очки!$O$18),2+H13-I13,IF(G13=2,12,13-H13)),0)</f>
        <v>0.7</v>
      </c>
      <c r="T13" s="348"/>
      <c r="U13" s="350"/>
      <c r="V13" s="351">
        <v>10.5</v>
      </c>
      <c r="W13" s="333">
        <f ca="1">IF(L13&lt;K13,OFFSET(IF(OR($C$34=11,$C$34=12),Очки!$B$17,Очки!$O$18),2+K13-L13,IF(J13=2,12,13-K13)),0)</f>
        <v>2.1</v>
      </c>
      <c r="X13" s="348">
        <v>1.5</v>
      </c>
      <c r="Y13" s="350"/>
      <c r="Z13" s="339">
        <f t="shared" ca="1" si="0"/>
        <v>35.800000000000004</v>
      </c>
    </row>
    <row r="14" spans="1:26" ht="16.5" thickBot="1">
      <c r="A14" s="324">
        <f ca="1">RANK(Z14,Z$6:OFFSET(Z$6,0,0,COUNTA(B$6:B$34)))</f>
        <v>9</v>
      </c>
      <c r="B14" s="353" t="s">
        <v>49</v>
      </c>
      <c r="C14" s="227">
        <v>10</v>
      </c>
      <c r="D14" s="341">
        <v>2</v>
      </c>
      <c r="E14" s="342">
        <v>7</v>
      </c>
      <c r="F14" s="343">
        <v>7</v>
      </c>
      <c r="G14" s="342">
        <v>1</v>
      </c>
      <c r="H14" s="342">
        <v>6</v>
      </c>
      <c r="I14" s="342">
        <v>10</v>
      </c>
      <c r="J14" s="341">
        <v>1</v>
      </c>
      <c r="K14" s="344">
        <v>1</v>
      </c>
      <c r="L14" s="345">
        <v>1</v>
      </c>
      <c r="M14" s="346"/>
      <c r="N14" s="347">
        <v>6.5</v>
      </c>
      <c r="O14" s="333">
        <f ca="1">IF(F14&lt;E14,OFFSET(IF(OR($C$34=11,$C$34=12),Очки!$B$17,Очки!$O$18),2+E14-F14,IF(D14=2,12,13-E14)),0)</f>
        <v>0</v>
      </c>
      <c r="P14" s="348">
        <v>0.5</v>
      </c>
      <c r="Q14" s="349"/>
      <c r="R14" s="332">
        <v>10.5</v>
      </c>
      <c r="S14" s="333">
        <f ca="1">IF(I14&lt;H14,OFFSET(IF(OR($C$34=11,$C$34=12),Очки!$B$17,Очки!$O$18),2+H14-I14,IF(G14=2,12,13-H14)),0)</f>
        <v>0</v>
      </c>
      <c r="T14" s="348"/>
      <c r="U14" s="350"/>
      <c r="V14" s="351">
        <v>17</v>
      </c>
      <c r="W14" s="333">
        <f ca="1">IF(L14&lt;K14,OFFSET(IF(OR($C$34=11,$C$34=12),Очки!$B$17,Очки!$O$18),2+K14-L14,IF(J14=2,12,13-K14)),0)</f>
        <v>0</v>
      </c>
      <c r="X14" s="348"/>
      <c r="Y14" s="350"/>
      <c r="Z14" s="339">
        <f t="shared" ca="1" si="0"/>
        <v>34.5</v>
      </c>
    </row>
    <row r="15" spans="1:26" ht="16.5" thickBot="1">
      <c r="A15" s="324">
        <f ca="1">RANK(Z15,Z$6:OFFSET(Z$6,0,0,COUNTA(B$6:B$34)))</f>
        <v>10</v>
      </c>
      <c r="B15" s="340" t="s">
        <v>57</v>
      </c>
      <c r="C15" s="227" t="s">
        <v>25</v>
      </c>
      <c r="D15" s="341">
        <v>1</v>
      </c>
      <c r="E15" s="342">
        <v>3</v>
      </c>
      <c r="F15" s="343">
        <v>3</v>
      </c>
      <c r="G15" s="342">
        <v>2</v>
      </c>
      <c r="H15" s="342">
        <v>7</v>
      </c>
      <c r="I15" s="342">
        <v>5</v>
      </c>
      <c r="J15" s="341">
        <v>2</v>
      </c>
      <c r="K15" s="344">
        <v>4</v>
      </c>
      <c r="L15" s="345">
        <v>3</v>
      </c>
      <c r="M15" s="346"/>
      <c r="N15" s="347">
        <v>15</v>
      </c>
      <c r="O15" s="333">
        <f ca="1">IF(F15&lt;E15,OFFSET(IF(OR($C$34=11,$C$34=12),Очки!$B$17,Очки!$O$18),2+E15-F15,IF(D15=2,12,13-E15)),0)</f>
        <v>0</v>
      </c>
      <c r="P15" s="348"/>
      <c r="Q15" s="349"/>
      <c r="R15" s="332">
        <v>7.5</v>
      </c>
      <c r="S15" s="333">
        <f ca="1">IF(I15&lt;H15,OFFSET(IF(OR($C$34=11,$C$34=12),Очки!$B$17,Очки!$O$18),2+H15-I15,IF(G15=2,12,13-H15)),0)</f>
        <v>1.4</v>
      </c>
      <c r="T15" s="348"/>
      <c r="U15" s="350"/>
      <c r="V15" s="351">
        <v>9.5</v>
      </c>
      <c r="W15" s="333">
        <f ca="1">IF(L15&lt;K15,OFFSET(IF(OR($C$34=11,$C$34=12),Очки!$B$17,Очки!$O$18),2+K15-L15,IF(J15=2,12,13-K15)),0)</f>
        <v>0.7</v>
      </c>
      <c r="X15" s="348"/>
      <c r="Y15" s="350"/>
      <c r="Z15" s="339">
        <f t="shared" ca="1" si="0"/>
        <v>34.1</v>
      </c>
    </row>
    <row r="16" spans="1:26" ht="16.5" thickBot="1">
      <c r="A16" s="324">
        <f ca="1">RANK(Z16,Z$6:OFFSET(Z$6,0,0,COUNTA(B$6:B$34)))</f>
        <v>10</v>
      </c>
      <c r="B16" s="355" t="s">
        <v>58</v>
      </c>
      <c r="C16" s="227" t="s">
        <v>25</v>
      </c>
      <c r="D16" s="341">
        <v>1</v>
      </c>
      <c r="E16" s="342">
        <v>1</v>
      </c>
      <c r="F16" s="343">
        <v>1</v>
      </c>
      <c r="G16" s="342">
        <v>2</v>
      </c>
      <c r="H16" s="342">
        <v>8</v>
      </c>
      <c r="I16" s="342">
        <v>5</v>
      </c>
      <c r="J16" s="341">
        <v>2</v>
      </c>
      <c r="K16" s="344">
        <v>2</v>
      </c>
      <c r="L16" s="345">
        <v>5</v>
      </c>
      <c r="M16" s="346"/>
      <c r="N16" s="347">
        <v>17</v>
      </c>
      <c r="O16" s="333">
        <f ca="1">IF(F16&lt;E16,OFFSET(IF(OR($C$34=11,$C$34=12),Очки!$B$17,Очки!$O$18),2+E16-F16,IF(D16=2,12,13-E16)),0)</f>
        <v>0</v>
      </c>
      <c r="P16" s="348"/>
      <c r="Q16" s="349"/>
      <c r="R16" s="332">
        <v>7.5</v>
      </c>
      <c r="S16" s="333">
        <f ca="1">IF(I16&lt;H16,OFFSET(IF(OR($C$34=11,$C$34=12),Очки!$B$17,Очки!$O$18),2+H16-I16,IF(G16=2,12,13-H16)),0)</f>
        <v>2.1</v>
      </c>
      <c r="T16" s="348"/>
      <c r="U16" s="350"/>
      <c r="V16" s="351">
        <v>7.5</v>
      </c>
      <c r="W16" s="333">
        <f ca="1">IF(L16&lt;K16,OFFSET(IF(OR($C$34=11,$C$34=12),Очки!$B$17,Очки!$O$18),2+K16-L16,IF(J16=2,12,13-K16)),0)</f>
        <v>0</v>
      </c>
      <c r="X16" s="348"/>
      <c r="Y16" s="350"/>
      <c r="Z16" s="339">
        <f t="shared" ca="1" si="0"/>
        <v>34.1</v>
      </c>
    </row>
    <row r="17" spans="1:26" ht="16.5" thickBot="1">
      <c r="A17" s="324">
        <f ca="1">RANK(Z17,Z$6:OFFSET(Z$6,0,0,COUNTA(B$6:B$34)))</f>
        <v>12</v>
      </c>
      <c r="B17" s="353" t="s">
        <v>59</v>
      </c>
      <c r="C17" s="227">
        <v>2.5</v>
      </c>
      <c r="D17" s="341">
        <v>2</v>
      </c>
      <c r="E17" s="342">
        <v>2</v>
      </c>
      <c r="F17" s="343">
        <v>1</v>
      </c>
      <c r="G17" s="342">
        <v>1</v>
      </c>
      <c r="H17" s="342">
        <v>3</v>
      </c>
      <c r="I17" s="342">
        <v>3</v>
      </c>
      <c r="J17" s="341">
        <v>1</v>
      </c>
      <c r="K17" s="344">
        <v>4</v>
      </c>
      <c r="L17" s="345">
        <v>8</v>
      </c>
      <c r="M17" s="346"/>
      <c r="N17" s="347">
        <v>11.5</v>
      </c>
      <c r="O17" s="333">
        <f ca="1">IF(F17&lt;E17,OFFSET(IF(OR($C$34=11,$C$34=12),Очки!$B$17,Очки!$O$18),2+E17-F17,IF(D17=2,12,13-E17)),0)</f>
        <v>0.7</v>
      </c>
      <c r="P17" s="348"/>
      <c r="Q17" s="349"/>
      <c r="R17" s="332">
        <v>15</v>
      </c>
      <c r="S17" s="333">
        <f ca="1">IF(I17&lt;H17,OFFSET(IF(OR($C$34=11,$C$34=12),Очки!$B$17,Очки!$O$18),2+H17-I17,IF(G17=2,12,13-H17)),0)</f>
        <v>0</v>
      </c>
      <c r="T17" s="348"/>
      <c r="U17" s="350">
        <v>-5</v>
      </c>
      <c r="V17" s="351">
        <v>11.5</v>
      </c>
      <c r="W17" s="333">
        <f ca="1">IF(L17&lt;K17,OFFSET(IF(OR($C$34=11,$C$34=12),Очки!$B$17,Очки!$O$18),2+K17-L17,IF(J17=2,12,13-K17)),0)</f>
        <v>0</v>
      </c>
      <c r="X17" s="348"/>
      <c r="Y17" s="350"/>
      <c r="Z17" s="339">
        <f t="shared" ca="1" si="0"/>
        <v>33.700000000000003</v>
      </c>
    </row>
    <row r="18" spans="1:26" ht="16.5" thickBot="1">
      <c r="A18" s="324">
        <f ca="1">RANK(Z18,Z$6:OFFSET(Z$6,0,0,COUNTA(B$6:B$34)))</f>
        <v>13</v>
      </c>
      <c r="B18" s="340" t="s">
        <v>60</v>
      </c>
      <c r="C18" s="227" t="s">
        <v>25</v>
      </c>
      <c r="D18" s="347">
        <v>2</v>
      </c>
      <c r="E18" s="356">
        <v>8</v>
      </c>
      <c r="F18" s="350">
        <v>6</v>
      </c>
      <c r="G18" s="356">
        <v>1</v>
      </c>
      <c r="H18" s="356">
        <v>7</v>
      </c>
      <c r="I18" s="356">
        <v>6</v>
      </c>
      <c r="J18" s="347">
        <v>2</v>
      </c>
      <c r="K18" s="348">
        <v>7</v>
      </c>
      <c r="L18" s="339">
        <v>4</v>
      </c>
      <c r="M18" s="357"/>
      <c r="N18" s="347">
        <v>7</v>
      </c>
      <c r="O18" s="333">
        <f ca="1">IF(F18&lt;E18,OFFSET(IF(OR($C$34=11,$C$34=12),Очки!$B$17,Очки!$O$18),2+E18-F18,IF(D18=2,12,13-E18)),0)</f>
        <v>1.4</v>
      </c>
      <c r="P18" s="348">
        <v>1</v>
      </c>
      <c r="Q18" s="349"/>
      <c r="R18" s="332">
        <v>12.5</v>
      </c>
      <c r="S18" s="333">
        <f ca="1">IF(I18&lt;H18,OFFSET(IF(OR($C$34=11,$C$34=12),Очки!$B$17,Очки!$O$18),2+H18-I18,IF(G18=2,12,13-H18)),0)</f>
        <v>1.1000000000000001</v>
      </c>
      <c r="T18" s="348"/>
      <c r="U18" s="350"/>
      <c r="V18" s="351">
        <v>8.5</v>
      </c>
      <c r="W18" s="333">
        <f ca="1">IF(L18&lt;K18,OFFSET(IF(OR($C$34=11,$C$34=12),Очки!$B$17,Очки!$O$18),2+K18-L18,IF(J18=2,12,13-K18)),0)</f>
        <v>2.1</v>
      </c>
      <c r="X18" s="348"/>
      <c r="Y18" s="350"/>
      <c r="Z18" s="339">
        <f t="shared" ca="1" si="0"/>
        <v>33.6</v>
      </c>
    </row>
    <row r="19" spans="1:26" ht="16.5" thickBot="1">
      <c r="A19" s="324">
        <f ca="1">RANK(Z19,Z$6:OFFSET(Z$6,0,0,COUNTA(B$6:B$34)))</f>
        <v>14</v>
      </c>
      <c r="B19" s="353" t="s">
        <v>61</v>
      </c>
      <c r="C19" s="227" t="s">
        <v>25</v>
      </c>
      <c r="D19" s="341">
        <v>1</v>
      </c>
      <c r="E19" s="342">
        <v>4</v>
      </c>
      <c r="F19" s="343">
        <v>4</v>
      </c>
      <c r="G19" s="342">
        <v>1</v>
      </c>
      <c r="H19" s="342">
        <v>5</v>
      </c>
      <c r="I19" s="342">
        <v>5</v>
      </c>
      <c r="J19" s="341">
        <v>2</v>
      </c>
      <c r="K19" s="344">
        <v>8</v>
      </c>
      <c r="L19" s="345">
        <v>8</v>
      </c>
      <c r="M19" s="346"/>
      <c r="N19" s="347">
        <v>14</v>
      </c>
      <c r="O19" s="333">
        <f ca="1">IF(F19&lt;E19,OFFSET(IF(OR($C$34=11,$C$34=12),Очки!$B$17,Очки!$O$18),2+E19-F19,IF(D19=2,12,13-E19)),0)</f>
        <v>0</v>
      </c>
      <c r="P19" s="348"/>
      <c r="Q19" s="349"/>
      <c r="R19" s="332">
        <v>13</v>
      </c>
      <c r="S19" s="333">
        <f ca="1">IF(I19&lt;H19,OFFSET(IF(OR($C$34=11,$C$34=12),Очки!$B$17,Очки!$O$18),2+H19-I19,IF(G19=2,12,13-H19)),0)</f>
        <v>0</v>
      </c>
      <c r="T19" s="348"/>
      <c r="U19" s="350"/>
      <c r="V19" s="351">
        <v>6</v>
      </c>
      <c r="W19" s="333">
        <f ca="1">IF(L19&lt;K19,OFFSET(IF(OR($C$34=11,$C$34=12),Очки!$B$17,Очки!$O$18),2+K19-L19,IF(J19=2,12,13-K19)),0)</f>
        <v>0</v>
      </c>
      <c r="X19" s="348">
        <v>0.5</v>
      </c>
      <c r="Y19" s="350"/>
      <c r="Z19" s="339">
        <f t="shared" ca="1" si="0"/>
        <v>33.5</v>
      </c>
    </row>
    <row r="20" spans="1:26" ht="16.5" thickBot="1">
      <c r="A20" s="324">
        <f ca="1">RANK(Z20,Z$6:OFFSET(Z$6,0,0,COUNTA(B$6:B$34)))</f>
        <v>15</v>
      </c>
      <c r="B20" s="340" t="s">
        <v>62</v>
      </c>
      <c r="C20" s="227" t="s">
        <v>25</v>
      </c>
      <c r="D20" s="341">
        <v>2</v>
      </c>
      <c r="E20" s="342">
        <v>4</v>
      </c>
      <c r="F20" s="343">
        <v>4</v>
      </c>
      <c r="G20" s="342">
        <v>2</v>
      </c>
      <c r="H20" s="342">
        <v>4</v>
      </c>
      <c r="I20" s="342">
        <v>1</v>
      </c>
      <c r="J20" s="341">
        <v>1</v>
      </c>
      <c r="K20" s="344">
        <v>3</v>
      </c>
      <c r="L20" s="345">
        <v>4</v>
      </c>
      <c r="M20" s="346"/>
      <c r="N20" s="347">
        <v>8.5</v>
      </c>
      <c r="O20" s="333">
        <f ca="1">IF(F20&lt;E20,OFFSET(IF(OR($C$34=11,$C$34=12),Очки!$B$17,Очки!$O$18),2+E20-F20,IF(D20=2,12,13-E20)),0)</f>
        <v>0</v>
      </c>
      <c r="P20" s="348"/>
      <c r="Q20" s="349"/>
      <c r="R20" s="332">
        <v>11.5</v>
      </c>
      <c r="S20" s="333">
        <f ca="1">IF(I20&lt;H20,OFFSET(IF(OR($C$34=11,$C$34=12),Очки!$B$17,Очки!$O$18),2+H20-I20,IF(G20=2,12,13-H20)),0)</f>
        <v>2.1</v>
      </c>
      <c r="T20" s="348"/>
      <c r="U20" s="350">
        <v>-8</v>
      </c>
      <c r="V20" s="351">
        <v>14</v>
      </c>
      <c r="W20" s="333">
        <f ca="1">IF(L20&lt;K20,OFFSET(IF(OR($C$34=11,$C$34=12),Очки!$B$17,Очки!$O$18),2+K20-L20,IF(J20=2,12,13-K20)),0)</f>
        <v>0</v>
      </c>
      <c r="X20" s="348"/>
      <c r="Y20" s="350"/>
      <c r="Z20" s="339">
        <f t="shared" ca="1" si="0"/>
        <v>28.1</v>
      </c>
    </row>
    <row r="21" spans="1:26" ht="16.5" thickBot="1">
      <c r="A21" s="324">
        <f ca="1">RANK(Z21,Z$6:OFFSET(Z$6,0,0,COUNTA(B$6:B$34)))</f>
        <v>16</v>
      </c>
      <c r="B21" s="353" t="s">
        <v>63</v>
      </c>
      <c r="C21" s="227" t="s">
        <v>25</v>
      </c>
      <c r="D21" s="341">
        <v>3</v>
      </c>
      <c r="E21" s="342">
        <v>7</v>
      </c>
      <c r="F21" s="343">
        <v>6</v>
      </c>
      <c r="G21" s="342">
        <v>2</v>
      </c>
      <c r="H21" s="342">
        <v>2</v>
      </c>
      <c r="I21" s="342">
        <v>3</v>
      </c>
      <c r="J21" s="341">
        <v>2</v>
      </c>
      <c r="K21" s="344">
        <v>1</v>
      </c>
      <c r="L21" s="345">
        <v>1</v>
      </c>
      <c r="M21" s="346"/>
      <c r="N21" s="347">
        <v>2</v>
      </c>
      <c r="O21" s="333">
        <v>0.5</v>
      </c>
      <c r="P21" s="348"/>
      <c r="Q21" s="349"/>
      <c r="R21" s="332">
        <v>9.5</v>
      </c>
      <c r="S21" s="333">
        <f ca="1">IF(I21&lt;H21,OFFSET(IF(OR($C$34=11,$C$34=12),Очки!$B$17,Очки!$O$18),2+H21-I21,IF(G21=2,12,13-H21)),0)</f>
        <v>0</v>
      </c>
      <c r="T21" s="348"/>
      <c r="U21" s="350"/>
      <c r="V21" s="351">
        <v>11.5</v>
      </c>
      <c r="W21" s="333">
        <f ca="1">IF(L21&lt;K21,OFFSET(IF(OR($C$34=11,$C$34=12),Очки!$B$17,Очки!$O$18),2+K21-L21,IF(J21=2,12,13-K21)),0)</f>
        <v>0</v>
      </c>
      <c r="X21" s="348"/>
      <c r="Y21" s="350"/>
      <c r="Z21" s="339">
        <f t="shared" ca="1" si="0"/>
        <v>23.5</v>
      </c>
    </row>
    <row r="22" spans="1:26" ht="16.5" thickBot="1">
      <c r="A22" s="324">
        <f ca="1">RANK(Z22,Z$6:OFFSET(Z$6,0,0,COUNTA(B$6:B$34)))</f>
        <v>17</v>
      </c>
      <c r="B22" s="353" t="s">
        <v>64</v>
      </c>
      <c r="C22" s="227" t="s">
        <v>25</v>
      </c>
      <c r="D22" s="341">
        <v>2</v>
      </c>
      <c r="E22" s="342">
        <v>5</v>
      </c>
      <c r="F22" s="343">
        <v>8</v>
      </c>
      <c r="G22" s="342">
        <v>3</v>
      </c>
      <c r="H22" s="342">
        <v>7</v>
      </c>
      <c r="I22" s="342">
        <v>1</v>
      </c>
      <c r="J22" s="341">
        <v>2</v>
      </c>
      <c r="K22" s="344">
        <v>6</v>
      </c>
      <c r="L22" s="345">
        <v>7</v>
      </c>
      <c r="M22" s="346"/>
      <c r="N22" s="347">
        <v>6</v>
      </c>
      <c r="O22" s="333">
        <f ca="1">IF(F22&lt;E22,OFFSET(IF(OR($C$34=11,$C$34=12),Очки!$B$17,Очки!$O$18),2+E22-F22,IF(D22=2,12,13-E22)),0)</f>
        <v>0</v>
      </c>
      <c r="P22" s="348"/>
      <c r="Q22" s="349"/>
      <c r="R22" s="332">
        <v>6.5</v>
      </c>
      <c r="S22" s="333">
        <v>3</v>
      </c>
      <c r="T22" s="348"/>
      <c r="U22" s="350"/>
      <c r="V22" s="351">
        <v>6.5</v>
      </c>
      <c r="W22" s="333">
        <f ca="1">IF(L22&lt;K22,OFFSET(IF(OR($C$34=11,$C$34=12),Очки!$B$17,Очки!$O$18),2+K22-L22,IF(J22=2,12,13-K22)),0)</f>
        <v>0</v>
      </c>
      <c r="X22" s="348"/>
      <c r="Y22" s="350"/>
      <c r="Z22" s="339">
        <f t="shared" ca="1" si="0"/>
        <v>22</v>
      </c>
    </row>
    <row r="23" spans="1:26" ht="16.5" thickBot="1">
      <c r="A23" s="324">
        <f ca="1">RANK(Z23,Z$6:OFFSET(Z$6,0,0,COUNTA(B$6:B$34)))</f>
        <v>17</v>
      </c>
      <c r="B23" s="353" t="s">
        <v>65</v>
      </c>
      <c r="C23" s="227">
        <v>7.5</v>
      </c>
      <c r="D23" s="341">
        <v>2</v>
      </c>
      <c r="E23" s="342">
        <v>3</v>
      </c>
      <c r="F23" s="343">
        <v>5</v>
      </c>
      <c r="G23" s="342">
        <v>2</v>
      </c>
      <c r="H23" s="342">
        <v>3</v>
      </c>
      <c r="I23" s="342">
        <v>5</v>
      </c>
      <c r="J23" s="341">
        <v>2</v>
      </c>
      <c r="K23" s="344">
        <v>3</v>
      </c>
      <c r="L23" s="345">
        <v>6</v>
      </c>
      <c r="M23" s="346"/>
      <c r="N23" s="347">
        <v>7.5</v>
      </c>
      <c r="O23" s="333">
        <f ca="1">IF(F23&lt;E23,OFFSET(IF(OR($C$34=11,$C$34=12),Очки!$B$17,Очки!$O$18),2+E23-F23,IF(D23=2,12,13-E23)),0)</f>
        <v>0</v>
      </c>
      <c r="P23" s="348"/>
      <c r="Q23" s="349"/>
      <c r="R23" s="332">
        <v>7.5</v>
      </c>
      <c r="S23" s="333">
        <f ca="1">IF(I23&lt;H23,OFFSET(IF(OR($C$34=11,$C$34=12),Очки!$B$17,Очки!$O$18),2+H23-I23,IF(G23=2,12,13-H23)),0)</f>
        <v>0</v>
      </c>
      <c r="T23" s="348"/>
      <c r="U23" s="350"/>
      <c r="V23" s="351">
        <v>7</v>
      </c>
      <c r="W23" s="333">
        <f ca="1">IF(L23&lt;K23,OFFSET(IF(OR($C$34=11,$C$34=12),Очки!$B$17,Очки!$O$18),2+K23-L23,IF(J23=2,12,13-K23)),0)</f>
        <v>0</v>
      </c>
      <c r="X23" s="348"/>
      <c r="Y23" s="350"/>
      <c r="Z23" s="339">
        <f t="shared" ca="1" si="0"/>
        <v>22</v>
      </c>
    </row>
    <row r="24" spans="1:26" ht="16.5" thickBot="1">
      <c r="A24" s="324">
        <f ca="1">RANK(Z24,Z$6:OFFSET(Z$6,0,0,COUNTA(B$6:B$34)))</f>
        <v>19</v>
      </c>
      <c r="B24" s="353" t="s">
        <v>66</v>
      </c>
      <c r="C24" s="227" t="s">
        <v>25</v>
      </c>
      <c r="D24" s="341">
        <v>2</v>
      </c>
      <c r="E24" s="342">
        <v>1</v>
      </c>
      <c r="F24" s="343">
        <v>2</v>
      </c>
      <c r="G24" s="342">
        <v>2</v>
      </c>
      <c r="H24" s="342">
        <v>6</v>
      </c>
      <c r="I24" s="342">
        <v>9</v>
      </c>
      <c r="J24" s="341">
        <v>2</v>
      </c>
      <c r="K24" s="344">
        <v>9</v>
      </c>
      <c r="L24" s="345">
        <v>9</v>
      </c>
      <c r="M24" s="346"/>
      <c r="N24" s="347">
        <v>10.5</v>
      </c>
      <c r="O24" s="333">
        <f ca="1">IF(F24&lt;E24,OFFSET(IF(OR($C$34=11,$C$34=12),Очки!$B$17,Очки!$O$18),2+E24-F24,IF(D24=2,12,13-E24)),0)</f>
        <v>0</v>
      </c>
      <c r="P24" s="348"/>
      <c r="Q24" s="349"/>
      <c r="R24" s="332">
        <v>5.5</v>
      </c>
      <c r="S24" s="333">
        <f ca="1">IF(I24&lt;H24,OFFSET(IF(OR($C$34=11,$C$34=12),Очки!$B$17,Очки!$O$18),2+H24-I24,IF(G24=2,12,13-H24)),0)</f>
        <v>0</v>
      </c>
      <c r="T24" s="348"/>
      <c r="U24" s="350"/>
      <c r="V24" s="351">
        <v>5.5</v>
      </c>
      <c r="W24" s="333">
        <f ca="1">IF(L24&lt;K24,OFFSET(IF(OR($C$34=11,$C$34=12),Очки!$B$17,Очки!$O$18),2+K24-L24,IF(J24=2,12,13-K24)),0)</f>
        <v>0</v>
      </c>
      <c r="X24" s="348"/>
      <c r="Y24" s="350"/>
      <c r="Z24" s="339">
        <f t="shared" ca="1" si="0"/>
        <v>21.5</v>
      </c>
    </row>
    <row r="25" spans="1:26" ht="16.5" thickBot="1">
      <c r="A25" s="324">
        <f ca="1">RANK(Z25,Z$6:OFFSET(Z$6,0,0,COUNTA(B$6:B$34)))</f>
        <v>20</v>
      </c>
      <c r="B25" s="358" t="s">
        <v>67</v>
      </c>
      <c r="C25" s="229" t="s">
        <v>25</v>
      </c>
      <c r="D25" s="341">
        <v>2</v>
      </c>
      <c r="E25" s="342">
        <v>6</v>
      </c>
      <c r="F25" s="343">
        <v>9</v>
      </c>
      <c r="G25" s="342">
        <v>3</v>
      </c>
      <c r="H25" s="342">
        <v>9</v>
      </c>
      <c r="I25" s="342">
        <v>4</v>
      </c>
      <c r="J25" s="341">
        <v>3</v>
      </c>
      <c r="K25" s="344">
        <v>6</v>
      </c>
      <c r="L25" s="345">
        <v>1</v>
      </c>
      <c r="M25" s="346"/>
      <c r="N25" s="347">
        <v>5.5</v>
      </c>
      <c r="O25" s="333">
        <f ca="1">IF(F25&lt;E25,OFFSET(IF(OR($C$34=11,$C$34=12),Очки!$B$17,Очки!$O$18),2+E25-F25,IF(D25=2,12,13-E25)),0)</f>
        <v>0</v>
      </c>
      <c r="P25" s="348"/>
      <c r="Q25" s="349"/>
      <c r="R25" s="332">
        <v>3.5</v>
      </c>
      <c r="S25" s="333">
        <v>2.5</v>
      </c>
      <c r="T25" s="348"/>
      <c r="U25" s="350"/>
      <c r="V25" s="351">
        <v>6.5</v>
      </c>
      <c r="W25" s="333">
        <v>2.5</v>
      </c>
      <c r="X25" s="348"/>
      <c r="Y25" s="350"/>
      <c r="Z25" s="339">
        <f t="shared" ca="1" si="0"/>
        <v>20.5</v>
      </c>
    </row>
    <row r="26" spans="1:26" ht="16.5" thickBot="1">
      <c r="A26" s="324">
        <f ca="1">RANK(Z26,Z$6:OFFSET(Z$6,0,0,COUNTA(B$6:B$34)))</f>
        <v>21</v>
      </c>
      <c r="B26" s="359" t="s">
        <v>48</v>
      </c>
      <c r="C26" s="306" t="s">
        <v>25</v>
      </c>
      <c r="D26" s="341">
        <v>3</v>
      </c>
      <c r="E26" s="342">
        <v>6</v>
      </c>
      <c r="F26" s="343">
        <v>5</v>
      </c>
      <c r="G26" s="342">
        <v>3</v>
      </c>
      <c r="H26" s="342">
        <v>6</v>
      </c>
      <c r="I26" s="342">
        <v>2</v>
      </c>
      <c r="J26" s="341">
        <v>3</v>
      </c>
      <c r="K26" s="344">
        <v>9</v>
      </c>
      <c r="L26" s="345">
        <v>3</v>
      </c>
      <c r="M26" s="346"/>
      <c r="N26" s="347">
        <v>2.5</v>
      </c>
      <c r="O26" s="333">
        <v>0.5</v>
      </c>
      <c r="P26" s="348"/>
      <c r="Q26" s="349"/>
      <c r="R26" s="332">
        <v>5.5</v>
      </c>
      <c r="S26" s="333">
        <v>2</v>
      </c>
      <c r="T26" s="348"/>
      <c r="U26" s="350"/>
      <c r="V26" s="351">
        <v>4.5</v>
      </c>
      <c r="W26" s="333">
        <v>3</v>
      </c>
      <c r="X26" s="348"/>
      <c r="Y26" s="350">
        <v>-1</v>
      </c>
      <c r="Z26" s="339">
        <f t="shared" si="0"/>
        <v>17</v>
      </c>
    </row>
    <row r="27" spans="1:26" ht="16.5" thickBot="1">
      <c r="A27" s="324">
        <f ca="1">RANK(Z27,Z$6:OFFSET(Z$6,0,0,COUNTA(B$6:B$34)))</f>
        <v>22</v>
      </c>
      <c r="B27" s="360" t="s">
        <v>68</v>
      </c>
      <c r="C27" s="306"/>
      <c r="D27" s="341">
        <v>3</v>
      </c>
      <c r="E27" s="342">
        <v>1</v>
      </c>
      <c r="F27" s="343">
        <v>1</v>
      </c>
      <c r="G27" s="342">
        <v>3</v>
      </c>
      <c r="H27" s="342">
        <v>3</v>
      </c>
      <c r="I27" s="342">
        <v>6</v>
      </c>
      <c r="J27" s="341">
        <v>3</v>
      </c>
      <c r="K27" s="344">
        <v>4</v>
      </c>
      <c r="L27" s="345">
        <v>2</v>
      </c>
      <c r="M27" s="346"/>
      <c r="N27" s="347">
        <v>6.5</v>
      </c>
      <c r="O27" s="333">
        <f ca="1">IF(F27&lt;E27,OFFSET(IF(OR($C$34=11,$C$34=12),Очки!$B$17,Очки!$O$18),2+E27-F27,IF(D27=2,12,13-E27)),0)</f>
        <v>0</v>
      </c>
      <c r="P27" s="348"/>
      <c r="Q27" s="349"/>
      <c r="R27" s="332">
        <v>2</v>
      </c>
      <c r="S27" s="333">
        <f ca="1">IF(I27&lt;H27,OFFSET(IF(OR($C$34=11,$C$34=12),Очки!$B$17,Очки!$O$18),2+H27-I27,IF(G27=2,12,13-H27)),0)</f>
        <v>0</v>
      </c>
      <c r="T27" s="348"/>
      <c r="U27" s="350"/>
      <c r="V27" s="351">
        <v>5.5</v>
      </c>
      <c r="W27" s="333">
        <v>1</v>
      </c>
      <c r="X27" s="348"/>
      <c r="Y27" s="350"/>
      <c r="Z27" s="339">
        <f t="shared" ca="1" si="0"/>
        <v>15</v>
      </c>
    </row>
    <row r="28" spans="1:26" ht="16.5" thickBot="1">
      <c r="A28" s="324">
        <f ca="1">RANK(Z28,Z$6:OFFSET(Z$6,0,0,COUNTA(B$6:B$34)))</f>
        <v>23</v>
      </c>
      <c r="B28" s="361" t="s">
        <v>69</v>
      </c>
      <c r="C28" s="296" t="s">
        <v>25</v>
      </c>
      <c r="D28" s="341">
        <v>3</v>
      </c>
      <c r="E28" s="342">
        <v>4</v>
      </c>
      <c r="F28" s="343">
        <v>3</v>
      </c>
      <c r="G28" s="342">
        <v>3</v>
      </c>
      <c r="H28" s="342">
        <v>8</v>
      </c>
      <c r="I28" s="342">
        <v>5</v>
      </c>
      <c r="J28" s="341">
        <v>3</v>
      </c>
      <c r="K28" s="344">
        <v>5</v>
      </c>
      <c r="L28" s="345">
        <v>5</v>
      </c>
      <c r="M28" s="346"/>
      <c r="N28" s="347">
        <v>4.5</v>
      </c>
      <c r="O28" s="333">
        <v>0.5</v>
      </c>
      <c r="P28" s="348"/>
      <c r="Q28" s="349"/>
      <c r="R28" s="332">
        <v>2.5</v>
      </c>
      <c r="S28" s="333">
        <v>1.5</v>
      </c>
      <c r="T28" s="348"/>
      <c r="U28" s="350"/>
      <c r="V28" s="351">
        <v>2.5</v>
      </c>
      <c r="W28" s="333">
        <f ca="1">IF(L28&lt;K28,OFFSET(IF(OR($C$34=11,$C$34=12),Очки!$B$17,Очки!$O$18),2+K28-L28,IF(J28=2,12,13-K28)),0)</f>
        <v>0</v>
      </c>
      <c r="X28" s="348"/>
      <c r="Y28" s="350"/>
      <c r="Z28" s="339">
        <f t="shared" ca="1" si="0"/>
        <v>11.5</v>
      </c>
    </row>
    <row r="29" spans="1:26" ht="16.5" thickBot="1">
      <c r="A29" s="324">
        <f ca="1">RANK(Z29,Z$6:OFFSET(Z$6,0,0,COUNTA(B$6:B$34)))</f>
        <v>24</v>
      </c>
      <c r="B29" s="362" t="s">
        <v>70</v>
      </c>
      <c r="C29" s="228"/>
      <c r="D29" s="341">
        <v>3</v>
      </c>
      <c r="E29" s="342">
        <v>3</v>
      </c>
      <c r="F29" s="343">
        <v>4</v>
      </c>
      <c r="G29" s="342">
        <v>3</v>
      </c>
      <c r="H29" s="342">
        <v>4</v>
      </c>
      <c r="I29" s="342">
        <v>8</v>
      </c>
      <c r="J29" s="341">
        <v>3</v>
      </c>
      <c r="K29" s="344">
        <v>3</v>
      </c>
      <c r="L29" s="345">
        <v>4</v>
      </c>
      <c r="M29" s="346"/>
      <c r="N29" s="347">
        <v>3.5</v>
      </c>
      <c r="O29" s="333">
        <f ca="1">IF(F29&lt;E29,OFFSET(IF(OR($C$34=11,$C$34=12),Очки!$B$17,Очки!$O$18),2+E29-F29,IF(D29=2,12,13-E29)),0)</f>
        <v>0</v>
      </c>
      <c r="P29" s="348"/>
      <c r="Q29" s="349"/>
      <c r="R29" s="332">
        <v>1</v>
      </c>
      <c r="S29" s="333">
        <f ca="1">IF(I29&lt;H29,OFFSET(IF(OR($C$34=11,$C$34=12),Очки!$B$17,Очки!$O$18),2+H29-I29,IF(G29=2,12,13-H29)),0)</f>
        <v>0</v>
      </c>
      <c r="T29" s="348"/>
      <c r="U29" s="350"/>
      <c r="V29" s="351">
        <v>3.5</v>
      </c>
      <c r="W29" s="333">
        <f ca="1">IF(L29&lt;K29,OFFSET(IF(OR($C$34=11,$C$34=12),Очки!$B$17,Очки!$O$18),2+K29-L29,IF(J29=2,12,13-K29)),0)</f>
        <v>0</v>
      </c>
      <c r="X29" s="348"/>
      <c r="Y29" s="350"/>
      <c r="Z29" s="339">
        <f t="shared" ca="1" si="0"/>
        <v>8</v>
      </c>
    </row>
    <row r="30" spans="1:26" ht="16.5" thickBot="1">
      <c r="A30" s="324">
        <f ca="1">RANK(Z30,Z$6:OFFSET(Z$6,0,0,COUNTA(B$6:B$34)))</f>
        <v>25</v>
      </c>
      <c r="B30" s="363" t="s">
        <v>71</v>
      </c>
      <c r="C30" s="228" t="s">
        <v>25</v>
      </c>
      <c r="D30" s="341">
        <v>3</v>
      </c>
      <c r="E30" s="342">
        <v>2</v>
      </c>
      <c r="F30" s="343">
        <v>2</v>
      </c>
      <c r="G30" s="342">
        <v>3</v>
      </c>
      <c r="H30" s="342">
        <v>2</v>
      </c>
      <c r="I30" s="342">
        <v>9</v>
      </c>
      <c r="J30" s="341">
        <v>3</v>
      </c>
      <c r="K30" s="344">
        <v>2</v>
      </c>
      <c r="L30" s="345">
        <v>7</v>
      </c>
      <c r="M30" s="346"/>
      <c r="N30" s="347">
        <v>5.5</v>
      </c>
      <c r="O30" s="333">
        <f ca="1">IF(F30&lt;E30,OFFSET(IF(OR($C$34=11,$C$34=12),Очки!$B$17,Очки!$O$18),2+E30-F30,IF(D30=2,12,13-E30)),0)</f>
        <v>0</v>
      </c>
      <c r="P30" s="348"/>
      <c r="Q30" s="349"/>
      <c r="R30" s="332">
        <v>0.5</v>
      </c>
      <c r="S30" s="333">
        <f ca="1">IF(I30&lt;H30,OFFSET(IF(OR($C$34=11,$C$34=12),Очки!$B$17,Очки!$O$18),2+H30-I30,IF(G30=2,12,13-H30)),0)</f>
        <v>0</v>
      </c>
      <c r="T30" s="348"/>
      <c r="U30" s="350"/>
      <c r="V30" s="351">
        <v>1.5</v>
      </c>
      <c r="W30" s="333">
        <f ca="1">IF(L30&lt;K30,OFFSET(IF(OR($C$34=11,$C$34=12),Очки!$B$17,Очки!$O$18),2+K30-L30,IF(J30=2,12,13-K30)),0)</f>
        <v>0</v>
      </c>
      <c r="X30" s="348"/>
      <c r="Y30" s="350"/>
      <c r="Z30" s="339">
        <f t="shared" ca="1" si="0"/>
        <v>7.5</v>
      </c>
    </row>
    <row r="31" spans="1:26" ht="16.5" thickBot="1">
      <c r="A31" s="324">
        <f ca="1">RANK(Z31,Z$6:OFFSET(Z$6,0,0,COUNTA(B$6:B$34)))</f>
        <v>27</v>
      </c>
      <c r="B31" s="364" t="s">
        <v>72</v>
      </c>
      <c r="C31" s="228"/>
      <c r="D31" s="341">
        <v>3</v>
      </c>
      <c r="E31" s="342">
        <v>9</v>
      </c>
      <c r="F31" s="343">
        <v>9</v>
      </c>
      <c r="G31" s="342">
        <v>3</v>
      </c>
      <c r="H31" s="342">
        <v>1</v>
      </c>
      <c r="I31" s="342">
        <v>3</v>
      </c>
      <c r="J31" s="341">
        <v>3</v>
      </c>
      <c r="K31" s="344">
        <v>1</v>
      </c>
      <c r="L31" s="345">
        <v>9</v>
      </c>
      <c r="M31" s="346"/>
      <c r="N31" s="347">
        <v>0.5</v>
      </c>
      <c r="O31" s="333">
        <f ca="1">IF(F31&lt;E31,OFFSET(IF(OR($C$34=11,$C$34=12),Очки!$B$17,Очки!$O$18),2+E31-F31,IF(D31=2,12,13-E31)),0)</f>
        <v>0</v>
      </c>
      <c r="P31" s="348"/>
      <c r="Q31" s="349"/>
      <c r="R31" s="332">
        <v>1.5</v>
      </c>
      <c r="S31" s="333">
        <f ca="1">IF(I31&lt;H31,OFFSET(IF(OR($C$34=11,$C$34=12),Очки!$B$17,Очки!$O$18),2+H31-I31,IF(G31=2,12,13-H31)),0)</f>
        <v>0</v>
      </c>
      <c r="T31" s="348"/>
      <c r="U31" s="350"/>
      <c r="V31" s="351">
        <v>0.5</v>
      </c>
      <c r="W31" s="333">
        <f ca="1">IF(L31&lt;K31,OFFSET(IF(OR($C$34=11,$C$34=12),Очки!$B$17,Очки!$O$18),2+K31-L31,IF(J31=2,12,13-K31)),0)</f>
        <v>0</v>
      </c>
      <c r="X31" s="348"/>
      <c r="Y31" s="350"/>
      <c r="Z31" s="339">
        <f t="shared" ca="1" si="0"/>
        <v>2.5</v>
      </c>
    </row>
    <row r="32" spans="1:26" ht="16.5" thickBot="1">
      <c r="A32" s="324">
        <f ca="1">RANK(Z32,Z$6:OFFSET(Z$6,0,0,COUNTA(B$6:B$34)))</f>
        <v>26</v>
      </c>
      <c r="B32" s="363" t="s">
        <v>43</v>
      </c>
      <c r="C32" s="228">
        <v>15</v>
      </c>
      <c r="D32" s="365">
        <v>3</v>
      </c>
      <c r="E32" s="366">
        <v>8</v>
      </c>
      <c r="F32" s="367">
        <v>8</v>
      </c>
      <c r="G32" s="366">
        <v>2</v>
      </c>
      <c r="H32" s="366">
        <v>1</v>
      </c>
      <c r="I32" s="366">
        <v>7</v>
      </c>
      <c r="J32" s="341">
        <v>3</v>
      </c>
      <c r="K32" s="368">
        <v>8</v>
      </c>
      <c r="L32" s="369">
        <v>8</v>
      </c>
      <c r="M32" s="346"/>
      <c r="N32" s="347">
        <v>1</v>
      </c>
      <c r="O32" s="333">
        <f ca="1">IF(F32&lt;E32,OFFSET(IF(OR($C$34=11,$C$34=12),Очки!$B$17,Очки!$O$18),2+E32-F32,IF(D32=2,12,13-E32)),0)</f>
        <v>0</v>
      </c>
      <c r="P32" s="348"/>
      <c r="Q32" s="349"/>
      <c r="R32" s="332">
        <v>6.5</v>
      </c>
      <c r="S32" s="333">
        <f ca="1">IF(I32&lt;H32,OFFSET(IF(OR($C$34=11,$C$34=12),Очки!$B$17,Очки!$O$18),2+H32-I32,IF(G32=2,12,13-H32)),0)</f>
        <v>0</v>
      </c>
      <c r="T32" s="348"/>
      <c r="U32" s="350">
        <v>-5</v>
      </c>
      <c r="V32" s="351">
        <v>1</v>
      </c>
      <c r="W32" s="333">
        <f ca="1">IF(L32&lt;K32,OFFSET(IF(OR($C$34=11,$C$34=12),Очки!$B$17,Очки!$O$18),2+K32-L32,IF(J32=2,12,13-K32)),0)</f>
        <v>0</v>
      </c>
      <c r="X32" s="348"/>
      <c r="Y32" s="350"/>
      <c r="Z32" s="339">
        <f t="shared" ca="1" si="0"/>
        <v>3.5</v>
      </c>
    </row>
    <row r="33" spans="1:26" ht="16.5" thickBot="1">
      <c r="A33" s="324">
        <f ca="1">RANK(Z33,Z$6:OFFSET(Z$6,0,0,COUNTA(B$6:B$34)))</f>
        <v>28</v>
      </c>
      <c r="B33" s="370" t="s">
        <v>44</v>
      </c>
      <c r="C33" s="229"/>
      <c r="D33" s="365">
        <v>3</v>
      </c>
      <c r="E33" s="366">
        <v>5</v>
      </c>
      <c r="F33" s="367">
        <v>7</v>
      </c>
      <c r="G33" s="366">
        <v>3</v>
      </c>
      <c r="H33" s="366">
        <v>5</v>
      </c>
      <c r="I33" s="366">
        <v>7</v>
      </c>
      <c r="J33" s="365">
        <v>3</v>
      </c>
      <c r="K33" s="368">
        <v>7</v>
      </c>
      <c r="L33" s="369">
        <v>6</v>
      </c>
      <c r="M33" s="371"/>
      <c r="N33" s="347">
        <v>1.5</v>
      </c>
      <c r="O33" s="333">
        <f ca="1">IF(F33&lt;E33,OFFSET(IF(OR($C$34=11,$C$34=12),Очки!$B$17,Очки!$O$18),2+E33-F33,IF(D33=2,12,13-E33)),0)</f>
        <v>0</v>
      </c>
      <c r="P33" s="372"/>
      <c r="Q33" s="373"/>
      <c r="R33" s="332">
        <v>1.5</v>
      </c>
      <c r="S33" s="333">
        <f ca="1">IF(I33&lt;H33,OFFSET(IF(OR($C$34=11,$C$34=12),Очки!$B$17,Очки!$O$18),2+H33-I33,IF(G33=2,12,13-H33)),0)</f>
        <v>0</v>
      </c>
      <c r="T33" s="348"/>
      <c r="U33" s="350">
        <v>-2</v>
      </c>
      <c r="V33" s="351">
        <v>2</v>
      </c>
      <c r="W33" s="333">
        <v>0.5</v>
      </c>
      <c r="X33" s="372"/>
      <c r="Y33" s="374">
        <v>-2</v>
      </c>
      <c r="Z33" s="339">
        <f t="shared" ca="1" si="0"/>
        <v>1.5</v>
      </c>
    </row>
    <row r="34" spans="1:26" ht="16.5" thickBot="1">
      <c r="A34" s="324" t="e">
        <f ca="1">RANK(Z34,Z$6:OFFSET(Z$6,0,0,COUNTA(B$6:B$34)))</f>
        <v>#N/A</v>
      </c>
      <c r="B34" s="375"/>
      <c r="C34" s="376"/>
      <c r="D34" s="377"/>
      <c r="E34" s="378"/>
      <c r="F34" s="379"/>
      <c r="G34" s="378"/>
      <c r="H34" s="378"/>
      <c r="I34" s="378"/>
      <c r="J34" s="377"/>
      <c r="K34" s="380"/>
      <c r="L34" s="381"/>
      <c r="M34" s="382"/>
      <c r="N34" s="347"/>
      <c r="O34" s="333"/>
      <c r="P34" s="383"/>
      <c r="Q34" s="384"/>
      <c r="R34" s="332"/>
      <c r="S34" s="333"/>
      <c r="T34" s="383"/>
      <c r="U34" s="385"/>
      <c r="V34" s="386"/>
      <c r="W34" s="333"/>
      <c r="X34" s="383"/>
      <c r="Y34" s="385"/>
      <c r="Z34" s="387">
        <f t="shared" si="0"/>
        <v>0</v>
      </c>
    </row>
    <row r="35" spans="1:26" ht="15.75">
      <c r="A35" s="388"/>
      <c r="B35" s="389" t="s">
        <v>42</v>
      </c>
      <c r="C35" s="389">
        <f>COUNTA(B6:B34)</f>
        <v>28</v>
      </c>
      <c r="D35" s="390"/>
      <c r="E35" s="390"/>
      <c r="F35" s="391"/>
      <c r="G35" s="391"/>
      <c r="H35" s="391"/>
      <c r="I35" s="391"/>
      <c r="J35" s="391"/>
      <c r="K35" s="391"/>
      <c r="L35" s="390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</row>
  </sheetData>
  <mergeCells count="21">
    <mergeCell ref="K4:K5"/>
    <mergeCell ref="L4:L5"/>
    <mergeCell ref="M4:M5"/>
    <mergeCell ref="N4:Q4"/>
    <mergeCell ref="V4:Y4"/>
    <mergeCell ref="J4:J5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E4:E5"/>
    <mergeCell ref="F4:F5"/>
    <mergeCell ref="G4:G5"/>
    <mergeCell ref="H4:H5"/>
    <mergeCell ref="I4:I5"/>
  </mergeCells>
  <conditionalFormatting sqref="O6:O34">
    <cfRule type="expression" dxfId="22" priority="3">
      <formula>AND(E6&gt;F6,O6=0)</formula>
    </cfRule>
  </conditionalFormatting>
  <conditionalFormatting sqref="W6:W34">
    <cfRule type="expression" priority="2">
      <formula>AND(K6&gt;L6,W6=0)</formula>
    </cfRule>
  </conditionalFormatting>
  <conditionalFormatting sqref="S6:S34">
    <cfRule type="expression" dxfId="21" priority="1">
      <formula>AND(I6&gt;J6,S6=0)</formula>
    </cfRule>
  </conditionalFormatting>
  <pageMargins left="0.78749999999999998" right="0.78749999999999998" top="1.05277777777778" bottom="1.05277777777778" header="0.78749999999999998" footer="0.78749999999999998"/>
  <pageSetup scale="5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66"/>
  <sheetViews>
    <sheetView zoomScale="80" zoomScaleNormal="80" zoomScalePageLayoutView="90" workbookViewId="0">
      <selection activeCell="B11" sqref="B11:C11"/>
    </sheetView>
  </sheetViews>
  <sheetFormatPr defaultColWidth="8.85546875" defaultRowHeight="15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80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294">
        <f ca="1">RANK(AB6,AB$6:OFFSET(AB$6,0,0,COUNTA(B$6:B$33)))</f>
        <v>1</v>
      </c>
      <c r="B6" s="413" t="s">
        <v>51</v>
      </c>
      <c r="C6" s="301">
        <v>7.5</v>
      </c>
      <c r="D6" s="265">
        <v>1</v>
      </c>
      <c r="E6" s="266">
        <v>10</v>
      </c>
      <c r="F6" s="267">
        <v>3</v>
      </c>
      <c r="G6" s="268">
        <v>1</v>
      </c>
      <c r="H6" s="232">
        <v>11</v>
      </c>
      <c r="I6" s="266">
        <v>4</v>
      </c>
      <c r="J6" s="265">
        <v>1</v>
      </c>
      <c r="K6" s="266">
        <v>11</v>
      </c>
      <c r="L6" s="269">
        <v>6</v>
      </c>
      <c r="M6" s="280">
        <v>2</v>
      </c>
      <c r="N6" s="226">
        <f ca="1">OFFSET(Очки!$A$3,F6,D6+QUOTIENT(MAX($C$34-11,0), 2)*4)</f>
        <v>14</v>
      </c>
      <c r="O6" s="194">
        <f ca="1">IF(F6&lt;E6,OFFSET(IF(OR($C$34=11,$C$34=12),Очки!$B$17,Очки!$O$18),2+E6-F6,IF(D6=2,12,13-E6)),0)</f>
        <v>7.5000000000000009</v>
      </c>
      <c r="P6" s="194">
        <v>2.5</v>
      </c>
      <c r="Q6" s="270">
        <v>-7</v>
      </c>
      <c r="R6" s="226">
        <f ca="1">OFFSET(Очки!$A$3,I6,G6+QUOTIENT(MAX($C$34-11,0), 2)*4)</f>
        <v>13</v>
      </c>
      <c r="S6" s="194">
        <f ca="1">IF(I6&lt;H6,OFFSET(IF(OR($C$34=11,$C$34=12),Очки!$B$17,Очки!$O$18),2+H6-I6,IF(G6=2,12,13-H6)),0)</f>
        <v>8</v>
      </c>
      <c r="T6" s="194">
        <v>2.5</v>
      </c>
      <c r="U6" s="270"/>
      <c r="V6" s="226">
        <f ca="1">OFFSET(Очки!$A$3,L6,J6+QUOTIENT(MAX($C$34-11,0), 2)*4)</f>
        <v>11.5</v>
      </c>
      <c r="W6" s="194">
        <f ca="1">IF(L6&lt;K6,OFFSET(IF(OR($C$34=11,$C$34=12),Очки!$B$17,Очки!$O$18),2+K6-L6,IF(J6=2,12,13-K6)),0)</f>
        <v>6.1</v>
      </c>
      <c r="X6" s="194">
        <v>2</v>
      </c>
      <c r="Y6" s="195"/>
      <c r="Z6" s="134"/>
      <c r="AA6" s="135"/>
      <c r="AB6" s="190">
        <f t="shared" ref="AB6:AB26" ca="1" si="0">SUM(M6:Y6)</f>
        <v>62.1</v>
      </c>
      <c r="AC6" s="127"/>
      <c r="AD6" s="127"/>
      <c r="AE6" s="127"/>
    </row>
    <row r="7" spans="1:31" ht="15.75">
      <c r="A7" s="295">
        <f ca="1">RANK(AB7,AB$6:OFFSET(AB$6,0,0,COUNTA(B$6:B$33)))</f>
        <v>2</v>
      </c>
      <c r="B7" s="297" t="s">
        <v>45</v>
      </c>
      <c r="C7" s="227">
        <v>10</v>
      </c>
      <c r="D7" s="233">
        <v>1</v>
      </c>
      <c r="E7" s="234">
        <v>11</v>
      </c>
      <c r="F7" s="235">
        <v>4</v>
      </c>
      <c r="G7" s="231">
        <v>1</v>
      </c>
      <c r="H7" s="236">
        <v>7</v>
      </c>
      <c r="I7" s="234">
        <v>2</v>
      </c>
      <c r="J7" s="233">
        <v>1</v>
      </c>
      <c r="K7" s="234">
        <v>3</v>
      </c>
      <c r="L7" s="237">
        <v>4</v>
      </c>
      <c r="M7" s="281">
        <v>2.5</v>
      </c>
      <c r="N7" s="200">
        <f ca="1">OFFSET(Очки!$A$3,F7,D7+QUOTIENT(MAX($C$34-11,0), 2)*4)</f>
        <v>13</v>
      </c>
      <c r="O7" s="196">
        <f ca="1">IF(F7&lt;E7,OFFSET(IF(OR($C$34=11,$C$34=12),Очки!$B$17,Очки!$O$18),2+E7-F7,IF(D7=2,12,13-E7)),0)</f>
        <v>8</v>
      </c>
      <c r="P7" s="196">
        <v>0.5</v>
      </c>
      <c r="Q7" s="271"/>
      <c r="R7" s="200">
        <f ca="1">OFFSET(Очки!$A$3,I7,G7+QUOTIENT(MAX($C$34-11,0), 2)*4)</f>
        <v>15</v>
      </c>
      <c r="S7" s="196">
        <f ca="1">IF(I7&lt;H7,OFFSET(IF(OR($C$34=11,$C$34=12),Очки!$B$17,Очки!$O$18),2+H7-I7,IF(G7=2,12,13-H7)),0)</f>
        <v>4.5</v>
      </c>
      <c r="T7" s="196"/>
      <c r="U7" s="271"/>
      <c r="V7" s="200">
        <f ca="1">OFFSET(Очки!$A$3,L7,J7+QUOTIENT(MAX($C$34-11,0), 2)*4)</f>
        <v>13</v>
      </c>
      <c r="W7" s="196">
        <f ca="1">IF(L7&lt;K7,OFFSET(IF(OR($C$34=11,$C$34=12),Очки!$B$17,Очки!$O$18),2+K7-L7,IF(J7=2,12,13-K7)),0)</f>
        <v>0</v>
      </c>
      <c r="X7" s="196"/>
      <c r="Y7" s="197"/>
      <c r="Z7" s="136"/>
      <c r="AA7" s="137"/>
      <c r="AB7" s="191">
        <f t="shared" ca="1" si="0"/>
        <v>56.5</v>
      </c>
      <c r="AC7" s="127"/>
      <c r="AD7" s="127"/>
      <c r="AE7" s="127"/>
    </row>
    <row r="8" spans="1:31" ht="15.75">
      <c r="A8" s="295">
        <f ca="1">RANK(AB8,AB$6:OFFSET(AB$6,0,0,COUNTA(B$6:B$33)))</f>
        <v>3</v>
      </c>
      <c r="B8" s="299" t="s">
        <v>50</v>
      </c>
      <c r="C8" s="227">
        <v>2.5</v>
      </c>
      <c r="D8" s="233">
        <v>1</v>
      </c>
      <c r="E8" s="234">
        <v>9</v>
      </c>
      <c r="F8" s="235">
        <v>7</v>
      </c>
      <c r="G8" s="231">
        <v>1</v>
      </c>
      <c r="H8" s="236">
        <v>5</v>
      </c>
      <c r="I8" s="234">
        <v>3</v>
      </c>
      <c r="J8" s="233">
        <v>1</v>
      </c>
      <c r="K8" s="234">
        <v>10</v>
      </c>
      <c r="L8" s="237">
        <v>8</v>
      </c>
      <c r="M8" s="281">
        <v>1.5</v>
      </c>
      <c r="N8" s="200">
        <f ca="1">OFFSET(Очки!$A$3,F8,D8+QUOTIENT(MAX($C$34-11,0), 2)*4)</f>
        <v>11</v>
      </c>
      <c r="O8" s="196">
        <f ca="1">IF(F8&lt;E8,OFFSET(IF(OR($C$34=11,$C$34=12),Очки!$B$17,Очки!$O$18),2+E8-F8,IF(D8=2,12,13-E8)),0)</f>
        <v>2.4</v>
      </c>
      <c r="P8" s="196"/>
      <c r="Q8" s="271"/>
      <c r="R8" s="200">
        <f ca="1">OFFSET(Очки!$A$3,I8,G8+QUOTIENT(MAX($C$34-11,0), 2)*4)</f>
        <v>14</v>
      </c>
      <c r="S8" s="196">
        <f ca="1">IF(I8&lt;H8,OFFSET(IF(OR($C$34=11,$C$34=12),Очки!$B$17,Очки!$O$18),2+H8-I8,IF(G8=2,12,13-H8)),0)</f>
        <v>1.7000000000000002</v>
      </c>
      <c r="T8" s="196">
        <v>2</v>
      </c>
      <c r="U8" s="271"/>
      <c r="V8" s="200">
        <f ca="1">OFFSET(Очки!$A$3,L8,J8+QUOTIENT(MAX($C$34-11,0), 2)*4)</f>
        <v>10.5</v>
      </c>
      <c r="W8" s="196">
        <f ca="1">IF(L8&lt;K8,OFFSET(IF(OR($C$34=11,$C$34=12),Очки!$B$17,Очки!$O$18),2+K8-L8,IF(J8=2,12,13-K8)),0)</f>
        <v>2.5</v>
      </c>
      <c r="X8" s="196">
        <v>1.5</v>
      </c>
      <c r="Y8" s="197"/>
      <c r="Z8" s="136"/>
      <c r="AA8" s="137"/>
      <c r="AB8" s="191">
        <f t="shared" ca="1" si="0"/>
        <v>47.099999999999994</v>
      </c>
      <c r="AC8" s="127"/>
      <c r="AD8" s="127"/>
      <c r="AE8" s="127"/>
    </row>
    <row r="9" spans="1:31" ht="15.75">
      <c r="A9" s="295">
        <f ca="1">RANK(AB9,AB$6:OFFSET(AB$6,0,0,COUNTA(B$6:B$33)))</f>
        <v>4</v>
      </c>
      <c r="B9" s="300" t="s">
        <v>61</v>
      </c>
      <c r="C9" s="227" t="s">
        <v>25</v>
      </c>
      <c r="D9" s="233">
        <v>1</v>
      </c>
      <c r="E9" s="234">
        <v>6</v>
      </c>
      <c r="F9" s="235">
        <v>5</v>
      </c>
      <c r="G9" s="231">
        <v>1</v>
      </c>
      <c r="H9" s="236">
        <v>1</v>
      </c>
      <c r="I9" s="234">
        <v>1</v>
      </c>
      <c r="J9" s="233">
        <v>1</v>
      </c>
      <c r="K9" s="234">
        <v>4</v>
      </c>
      <c r="L9" s="237">
        <v>2</v>
      </c>
      <c r="M9" s="281"/>
      <c r="N9" s="200">
        <f ca="1">OFFSET(Очки!$A$3,F9,D9+QUOTIENT(MAX($C$34-11,0), 2)*4)</f>
        <v>12</v>
      </c>
      <c r="O9" s="196">
        <f ca="1">IF(F9&lt;E9,OFFSET(IF(OR($C$34=11,$C$34=12),Очки!$B$17,Очки!$O$18),2+E9-F9,IF(D9=2,12,13-E9)),0)</f>
        <v>1</v>
      </c>
      <c r="P9" s="196"/>
      <c r="Q9" s="271"/>
      <c r="R9" s="200">
        <f ca="1">OFFSET(Очки!$A$3,I9,G9+QUOTIENT(MAX($C$34-11,0), 2)*4)</f>
        <v>16</v>
      </c>
      <c r="S9" s="196">
        <f ca="1">IF(I9&lt;H9,OFFSET(IF(OR($C$34=11,$C$34=12),Очки!$B$17,Очки!$O$18),2+H9-I9,IF(G9=2,12,13-H9)),0)</f>
        <v>0</v>
      </c>
      <c r="T9" s="196"/>
      <c r="U9" s="271"/>
      <c r="V9" s="200">
        <f ca="1">OFFSET(Очки!$A$3,L9,J9+QUOTIENT(MAX($C$34-11,0), 2)*4)</f>
        <v>15</v>
      </c>
      <c r="W9" s="196">
        <f ca="1">IF(L9&lt;K9,OFFSET(IF(OR($C$34=11,$C$34=12),Очки!$B$17,Очки!$O$18),2+K9-L9,IF(J9=2,12,13-K9)),0)</f>
        <v>1.5</v>
      </c>
      <c r="X9" s="196">
        <v>1</v>
      </c>
      <c r="Y9" s="197"/>
      <c r="Z9" s="136"/>
      <c r="AA9" s="137"/>
      <c r="AB9" s="191">
        <f t="shared" ca="1" si="0"/>
        <v>46.5</v>
      </c>
      <c r="AC9" s="127"/>
      <c r="AD9" s="127"/>
      <c r="AE9" s="127"/>
    </row>
    <row r="10" spans="1:31" ht="15.75">
      <c r="A10" s="295">
        <f ca="1">RANK(AB10,AB$6:OFFSET(AB$6,0,0,COUNTA(B$6:B$33)))</f>
        <v>5</v>
      </c>
      <c r="B10" s="304" t="s">
        <v>58</v>
      </c>
      <c r="C10" s="227" t="s">
        <v>25</v>
      </c>
      <c r="D10" s="233">
        <v>2</v>
      </c>
      <c r="E10" s="234">
        <v>10</v>
      </c>
      <c r="F10" s="235">
        <v>3</v>
      </c>
      <c r="G10" s="231">
        <v>1</v>
      </c>
      <c r="H10" s="236">
        <v>9</v>
      </c>
      <c r="I10" s="234">
        <v>7</v>
      </c>
      <c r="J10" s="233">
        <v>1</v>
      </c>
      <c r="K10" s="234">
        <v>1</v>
      </c>
      <c r="L10" s="237">
        <v>1</v>
      </c>
      <c r="M10" s="281"/>
      <c r="N10" s="200">
        <f ca="1">OFFSET(Очки!$A$3,F10,D10+QUOTIENT(MAX($C$34-11,0), 2)*4)</f>
        <v>8</v>
      </c>
      <c r="O10" s="196">
        <f ca="1">IF(F10&lt;E10,OFFSET(IF(OR($C$34=11,$C$34=12),Очки!$B$17,Очки!$O$18),2+E10-F10,IF(D10=2,12,13-E10)),0)</f>
        <v>4.9000000000000004</v>
      </c>
      <c r="P10" s="196">
        <v>1.5</v>
      </c>
      <c r="Q10" s="271"/>
      <c r="R10" s="200">
        <f ca="1">OFFSET(Очки!$A$3,I10,G10+QUOTIENT(MAX($C$34-11,0), 2)*4)</f>
        <v>11</v>
      </c>
      <c r="S10" s="196">
        <f ca="1">IF(I10&lt;H10,OFFSET(IF(OR($C$34=11,$C$34=12),Очки!$B$17,Очки!$O$18),2+H10-I10,IF(G10=2,12,13-H10)),0)</f>
        <v>2.4</v>
      </c>
      <c r="T10" s="196"/>
      <c r="U10" s="271"/>
      <c r="V10" s="200">
        <f ca="1">OFFSET(Очки!$A$3,L10,J10+QUOTIENT(MAX($C$34-11,0), 2)*4)</f>
        <v>16</v>
      </c>
      <c r="W10" s="196">
        <f ca="1">IF(L10&lt;K10,OFFSET(IF(OR($C$34=11,$C$34=12),Очки!$B$17,Очки!$O$18),2+K10-L10,IF(J10=2,12,13-K10)),0)</f>
        <v>0</v>
      </c>
      <c r="X10" s="196">
        <v>2.5</v>
      </c>
      <c r="Y10" s="197"/>
      <c r="Z10" s="136"/>
      <c r="AA10" s="137"/>
      <c r="AB10" s="191">
        <f t="shared" ca="1" si="0"/>
        <v>46.3</v>
      </c>
      <c r="AC10" s="127"/>
      <c r="AD10" s="127"/>
      <c r="AE10" s="127"/>
    </row>
    <row r="11" spans="1:31" ht="16.5" thickBot="1">
      <c r="A11" s="295">
        <f ca="1">RANK(AB11,AB$6:OFFSET(AB$6,0,0,COUNTA(B$6:B$33)))</f>
        <v>6</v>
      </c>
      <c r="B11" s="299" t="s">
        <v>52</v>
      </c>
      <c r="C11" s="227">
        <v>10</v>
      </c>
      <c r="D11" s="233">
        <v>1</v>
      </c>
      <c r="E11" s="234">
        <v>1</v>
      </c>
      <c r="F11" s="235">
        <v>1</v>
      </c>
      <c r="G11" s="231">
        <v>1</v>
      </c>
      <c r="H11" s="236">
        <v>8</v>
      </c>
      <c r="I11" s="234">
        <v>6</v>
      </c>
      <c r="J11" s="233">
        <v>1</v>
      </c>
      <c r="K11" s="234">
        <v>8</v>
      </c>
      <c r="L11" s="237">
        <v>7</v>
      </c>
      <c r="M11" s="281"/>
      <c r="N11" s="200">
        <f ca="1">OFFSET(Очки!$A$3,F11,D11+QUOTIENT(MAX($C$34-11,0), 2)*4)</f>
        <v>16</v>
      </c>
      <c r="O11" s="196">
        <f ca="1">IF(F11&lt;E11,OFFSET(IF(OR($C$34=11,$C$34=12),Очки!$B$17,Очки!$O$18),2+E11-F11,IF(D11=2,12,13-E11)),0)</f>
        <v>0</v>
      </c>
      <c r="P11" s="196">
        <v>1</v>
      </c>
      <c r="Q11" s="271"/>
      <c r="R11" s="200">
        <f ca="1">OFFSET(Очки!$A$3,I11,G11+QUOTIENT(MAX($C$34-11,0), 2)*4)</f>
        <v>11.5</v>
      </c>
      <c r="S11" s="196">
        <f ca="1">IF(I11&lt;H11,OFFSET(IF(OR($C$34=11,$C$34=12),Очки!$B$17,Очки!$O$18),2+H11-I11,IF(G11=2,12,13-H11)),0)</f>
        <v>2.2999999999999998</v>
      </c>
      <c r="T11" s="196">
        <v>1</v>
      </c>
      <c r="U11" s="271"/>
      <c r="V11" s="200">
        <f ca="1">OFFSET(Очки!$A$3,L11,J11+QUOTIENT(MAX($C$34-11,0), 2)*4)</f>
        <v>11</v>
      </c>
      <c r="W11" s="196">
        <f ca="1">IF(L11&lt;K11,OFFSET(IF(OR($C$34=11,$C$34=12),Очки!$B$17,Очки!$O$18),2+K11-L11,IF(J11=2,12,13-K11)),0)</f>
        <v>1.2</v>
      </c>
      <c r="X11" s="196">
        <v>0.5</v>
      </c>
      <c r="Y11" s="197"/>
      <c r="Z11" s="136"/>
      <c r="AA11" s="137"/>
      <c r="AB11" s="191">
        <f t="shared" ca="1" si="0"/>
        <v>44.5</v>
      </c>
      <c r="AC11" s="127"/>
      <c r="AD11" s="127"/>
      <c r="AE11" s="127"/>
    </row>
    <row r="12" spans="1:31" ht="15.75">
      <c r="A12" s="294">
        <f ca="1">RANK(AB12,AB$6:OFFSET(AB$6,0,0,COUNTA(B$6:B$33)))</f>
        <v>7</v>
      </c>
      <c r="B12" s="297" t="s">
        <v>60</v>
      </c>
      <c r="C12" s="296" t="s">
        <v>25</v>
      </c>
      <c r="D12" s="230">
        <v>1</v>
      </c>
      <c r="E12" s="414">
        <v>8</v>
      </c>
      <c r="F12" s="415">
        <v>9</v>
      </c>
      <c r="G12" s="416">
        <v>1</v>
      </c>
      <c r="H12" s="417">
        <v>10</v>
      </c>
      <c r="I12" s="414">
        <v>9</v>
      </c>
      <c r="J12" s="230">
        <v>1</v>
      </c>
      <c r="K12" s="414">
        <v>9</v>
      </c>
      <c r="L12" s="418">
        <v>11</v>
      </c>
      <c r="M12" s="419">
        <v>1</v>
      </c>
      <c r="N12" s="420">
        <f ca="1">OFFSET(Очки!$A$3,F12,D12+QUOTIENT(MAX($C$34-11,0), 2)*4)</f>
        <v>10</v>
      </c>
      <c r="O12" s="421">
        <f ca="1">IF(F12&lt;E12,OFFSET(IF(OR($C$34=11,$C$34=12),Очки!$B$17,Очки!$O$18),2+E12-F12,IF(D12=2,12,13-E12)),0)</f>
        <v>0</v>
      </c>
      <c r="P12" s="421">
        <v>2</v>
      </c>
      <c r="Q12" s="422"/>
      <c r="R12" s="420">
        <f ca="1">OFFSET(Очки!$A$3,I12,G12+QUOTIENT(MAX($C$34-11,0), 2)*4)</f>
        <v>10</v>
      </c>
      <c r="S12" s="421">
        <f ca="1">IF(I12&lt;H12,OFFSET(IF(OR($C$34=11,$C$34=12),Очки!$B$17,Очки!$O$18),2+H12-I12,IF(G12=2,12,13-H12)),0)</f>
        <v>1.3</v>
      </c>
      <c r="T12" s="421">
        <v>1.5</v>
      </c>
      <c r="U12" s="422"/>
      <c r="V12" s="420">
        <f ca="1">OFFSET(Очки!$A$3,L12,J12+QUOTIENT(MAX($C$34-11,0), 2)*4)</f>
        <v>9</v>
      </c>
      <c r="W12" s="421">
        <f ca="1">IF(L12&lt;K12,OFFSET(IF(OR($C$34=11,$C$34=12),Очки!$B$17,Очки!$O$18),2+K12-L12,IF(J12=2,12,13-K12)),0)</f>
        <v>0</v>
      </c>
      <c r="X12" s="421"/>
      <c r="Y12" s="423"/>
      <c r="Z12" s="424"/>
      <c r="AA12" s="425"/>
      <c r="AB12" s="426">
        <f t="shared" ca="1" si="0"/>
        <v>34.799999999999997</v>
      </c>
      <c r="AC12" s="127"/>
      <c r="AD12" s="127"/>
      <c r="AE12" s="127"/>
    </row>
    <row r="13" spans="1:31" ht="15.75">
      <c r="A13" s="295">
        <f ca="1">RANK(AB13,AB$6:OFFSET(AB$6,0,0,COUNTA(B$6:B$33)))</f>
        <v>8</v>
      </c>
      <c r="B13" s="297" t="s">
        <v>43</v>
      </c>
      <c r="C13" s="227" t="s">
        <v>25</v>
      </c>
      <c r="D13" s="233">
        <v>1</v>
      </c>
      <c r="E13" s="234">
        <v>3</v>
      </c>
      <c r="F13" s="235">
        <v>5</v>
      </c>
      <c r="G13" s="231">
        <v>2</v>
      </c>
      <c r="H13" s="236">
        <v>1</v>
      </c>
      <c r="I13" s="234">
        <v>1</v>
      </c>
      <c r="J13" s="233">
        <v>1</v>
      </c>
      <c r="K13" s="234">
        <v>5</v>
      </c>
      <c r="L13" s="237">
        <v>5</v>
      </c>
      <c r="M13" s="281"/>
      <c r="N13" s="200">
        <f ca="1">OFFSET(Очки!$A$3,F13,D13+QUOTIENT(MAX($C$34-11,0), 2)*4)</f>
        <v>12</v>
      </c>
      <c r="O13" s="196">
        <f ca="1">IF(F13&lt;E13,OFFSET(IF(OR($C$34=11,$C$34=12),Очки!$B$17,Очки!$O$18),2+E13-F13,IF(D13=2,12,13-E13)),0)</f>
        <v>0</v>
      </c>
      <c r="P13" s="196"/>
      <c r="Q13" s="271"/>
      <c r="R13" s="200">
        <f ca="1">OFFSET(Очки!$A$3,I13,G13+QUOTIENT(MAX($C$34-11,0), 2)*4)</f>
        <v>10</v>
      </c>
      <c r="S13" s="196">
        <f ca="1">IF(I13&lt;H13,OFFSET(IF(OR($C$34=11,$C$34=12),Очки!$B$17,Очки!$O$18),2+H13-I13,IF(G13=2,12,13-H13)),0)</f>
        <v>0</v>
      </c>
      <c r="T13" s="196"/>
      <c r="U13" s="271"/>
      <c r="V13" s="200">
        <f ca="1">OFFSET(Очки!$A$3,L13,J13+QUOTIENT(MAX($C$34-11,0), 2)*4)</f>
        <v>12</v>
      </c>
      <c r="W13" s="196">
        <f ca="1">IF(L13&lt;K13,OFFSET(IF(OR($C$34=11,$C$34=12),Очки!$B$17,Очки!$O$18),2+K13-L13,IF(J13=2,12,13-K13)),0)</f>
        <v>0</v>
      </c>
      <c r="X13" s="196"/>
      <c r="Y13" s="197"/>
      <c r="Z13" s="136"/>
      <c r="AA13" s="137"/>
      <c r="AB13" s="191">
        <f t="shared" ca="1" si="0"/>
        <v>34</v>
      </c>
      <c r="AC13" s="127"/>
      <c r="AD13" s="127"/>
      <c r="AE13" s="127"/>
    </row>
    <row r="14" spans="1:31" ht="15.75">
      <c r="A14" s="295">
        <f ca="1">RANK(AB14,AB$6:OFFSET(AB$6,0,0,COUNTA(B$6:B$33)))</f>
        <v>9</v>
      </c>
      <c r="B14" s="298" t="s">
        <v>57</v>
      </c>
      <c r="C14" s="227" t="s">
        <v>25</v>
      </c>
      <c r="D14" s="233">
        <v>1</v>
      </c>
      <c r="E14" s="234">
        <v>2</v>
      </c>
      <c r="F14" s="235">
        <v>2</v>
      </c>
      <c r="G14" s="231">
        <v>2</v>
      </c>
      <c r="H14" s="236">
        <v>7</v>
      </c>
      <c r="I14" s="234">
        <v>9</v>
      </c>
      <c r="J14" s="233">
        <v>2</v>
      </c>
      <c r="K14" s="234">
        <v>2</v>
      </c>
      <c r="L14" s="237">
        <v>2</v>
      </c>
      <c r="M14" s="281"/>
      <c r="N14" s="200">
        <f ca="1">OFFSET(Очки!$A$3,F14,D14+QUOTIENT(MAX($C$34-11,0), 2)*4)</f>
        <v>15</v>
      </c>
      <c r="O14" s="196">
        <f ca="1">IF(F14&lt;E14,OFFSET(IF(OR($C$34=11,$C$34=12),Очки!$B$17,Очки!$O$18),2+E14-F14,IF(D14=2,12,13-E14)),0)</f>
        <v>0</v>
      </c>
      <c r="P14" s="196"/>
      <c r="Q14" s="271"/>
      <c r="R14" s="200">
        <f ca="1">OFFSET(Очки!$A$3,I14,G14+QUOTIENT(MAX($C$34-11,0), 2)*4)</f>
        <v>4</v>
      </c>
      <c r="S14" s="196">
        <f ca="1">IF(I14&lt;H14,OFFSET(IF(OR($C$34=11,$C$34=12),Очки!$B$17,Очки!$O$18),2+H14-I14,IF(G14=2,12,13-H14)),0)</f>
        <v>0</v>
      </c>
      <c r="T14" s="196"/>
      <c r="U14" s="271"/>
      <c r="V14" s="200">
        <f ca="1">OFFSET(Очки!$A$3,L14,J14+QUOTIENT(MAX($C$34-11,0), 2)*4)</f>
        <v>9</v>
      </c>
      <c r="W14" s="196">
        <f ca="1">IF(L14&lt;K14,OFFSET(IF(OR($C$34=11,$C$34=12),Очки!$B$17,Очки!$O$18),2+K14-L14,IF(J14=2,12,13-K14)),0)</f>
        <v>0</v>
      </c>
      <c r="X14" s="196"/>
      <c r="Y14" s="197"/>
      <c r="Z14" s="136"/>
      <c r="AA14" s="137"/>
      <c r="AB14" s="191">
        <f t="shared" ca="1" si="0"/>
        <v>28</v>
      </c>
      <c r="AC14" s="127"/>
      <c r="AD14" s="127"/>
      <c r="AE14" s="127"/>
    </row>
    <row r="15" spans="1:31" ht="15.75">
      <c r="A15" s="295">
        <f ca="1">RANK(AB15,AB$6:OFFSET(AB$6,0,0,COUNTA(B$6:B$33)))</f>
        <v>10</v>
      </c>
      <c r="B15" s="299" t="s">
        <v>44</v>
      </c>
      <c r="C15" s="227">
        <v>15</v>
      </c>
      <c r="D15" s="233">
        <v>1</v>
      </c>
      <c r="E15" s="234">
        <v>5</v>
      </c>
      <c r="F15" s="235">
        <v>10</v>
      </c>
      <c r="G15" s="231">
        <v>1</v>
      </c>
      <c r="H15" s="236">
        <v>2</v>
      </c>
      <c r="I15" s="234">
        <v>7</v>
      </c>
      <c r="J15" s="233">
        <v>2</v>
      </c>
      <c r="K15" s="234">
        <v>7</v>
      </c>
      <c r="L15" s="237">
        <v>5</v>
      </c>
      <c r="M15" s="281"/>
      <c r="N15" s="200">
        <f ca="1">OFFSET(Очки!$A$3,F15,D15+QUOTIENT(MAX($C$34-11,0), 2)*4)</f>
        <v>9.5</v>
      </c>
      <c r="O15" s="196">
        <f ca="1">IF(F15&lt;E15,OFFSET(IF(OR($C$34=11,$C$34=12),Очки!$B$17,Очки!$O$18),2+E15-F15,IF(D15=2,12,13-E15)),0)</f>
        <v>0</v>
      </c>
      <c r="P15" s="196"/>
      <c r="Q15" s="271"/>
      <c r="R15" s="200">
        <f ca="1">OFFSET(Очки!$A$3,I15,G15+QUOTIENT(MAX($C$34-11,0), 2)*4)</f>
        <v>11</v>
      </c>
      <c r="S15" s="196">
        <f ca="1">IF(I15&lt;H15,OFFSET(IF(OR($C$34=11,$C$34=12),Очки!$B$17,Очки!$O$18),2+H15-I15,IF(G15=2,12,13-H15)),0)</f>
        <v>0</v>
      </c>
      <c r="T15" s="196"/>
      <c r="U15" s="271"/>
      <c r="V15" s="200">
        <f ca="1">OFFSET(Очки!$A$3,L15,J15+QUOTIENT(MAX($C$34-11,0), 2)*4)</f>
        <v>6</v>
      </c>
      <c r="W15" s="196">
        <f ca="1">IF(L15&lt;K15,OFFSET(IF(OR($C$34=11,$C$34=12),Очки!$B$17,Очки!$O$18),2+K15-L15,IF(J15=2,12,13-K15)),0)</f>
        <v>1.4</v>
      </c>
      <c r="X15" s="196"/>
      <c r="Y15" s="197"/>
      <c r="Z15" s="136"/>
      <c r="AA15" s="137"/>
      <c r="AB15" s="191">
        <f t="shared" ca="1" si="0"/>
        <v>27.9</v>
      </c>
      <c r="AC15" s="127"/>
      <c r="AD15" s="127"/>
      <c r="AE15" s="127"/>
    </row>
    <row r="16" spans="1:31" ht="15" customHeight="1">
      <c r="A16" s="295">
        <f ca="1">RANK(AB16,AB$6:OFFSET(AB$6,0,0,COUNTA(B$6:B$33)))</f>
        <v>11</v>
      </c>
      <c r="B16" s="298" t="s">
        <v>63</v>
      </c>
      <c r="C16" s="227" t="s">
        <v>25</v>
      </c>
      <c r="D16" s="233">
        <v>2</v>
      </c>
      <c r="E16" s="234">
        <v>9</v>
      </c>
      <c r="F16" s="235">
        <v>6</v>
      </c>
      <c r="G16" s="231">
        <v>2</v>
      </c>
      <c r="H16" s="236">
        <v>10</v>
      </c>
      <c r="I16" s="234">
        <v>4</v>
      </c>
      <c r="J16" s="230">
        <v>2</v>
      </c>
      <c r="K16" s="234">
        <v>10</v>
      </c>
      <c r="L16" s="237">
        <v>6</v>
      </c>
      <c r="M16" s="281"/>
      <c r="N16" s="200">
        <f ca="1">OFFSET(Очки!$A$3,F16,D16+QUOTIENT(MAX($C$34-11,0), 2)*4)</f>
        <v>5.5</v>
      </c>
      <c r="O16" s="196">
        <f ca="1">IF(F16&lt;E16,OFFSET(IF(OR($C$34=11,$C$34=12),Очки!$B$17,Очки!$O$18),2+E16-F16,IF(D16=2,12,13-E16)),0)</f>
        <v>2.1</v>
      </c>
      <c r="P16" s="196"/>
      <c r="Q16" s="271"/>
      <c r="R16" s="200">
        <f ca="1">OFFSET(Очки!$A$3,I16,G16+QUOTIENT(MAX($C$34-11,0), 2)*4)</f>
        <v>7</v>
      </c>
      <c r="S16" s="196">
        <f ca="1">IF(I16&lt;H16,OFFSET(IF(OR($C$34=11,$C$34=12),Очки!$B$17,Очки!$O$18),2+H16-I16,IF(G16=2,12,13-H16)),0)</f>
        <v>4.2</v>
      </c>
      <c r="T16" s="196"/>
      <c r="U16" s="271"/>
      <c r="V16" s="200">
        <f ca="1">OFFSET(Очки!$A$3,L16,J16+QUOTIENT(MAX($C$34-11,0), 2)*4)</f>
        <v>5.5</v>
      </c>
      <c r="W16" s="196">
        <f ca="1">IF(L16&lt;K16,OFFSET(IF(OR($C$34=11,$C$34=12),Очки!$B$17,Очки!$O$18),2+K16-L16,IF(J16=2,12,13-K16)),0)</f>
        <v>2.8</v>
      </c>
      <c r="X16" s="196"/>
      <c r="Y16" s="197"/>
      <c r="Z16" s="136"/>
      <c r="AA16" s="137"/>
      <c r="AB16" s="191">
        <f t="shared" ca="1" si="0"/>
        <v>27.1</v>
      </c>
      <c r="AD16" s="127"/>
    </row>
    <row r="17" spans="1:30" ht="15.75">
      <c r="A17" s="295">
        <f ca="1">RANK(AB17,AB$6:OFFSET(AB$6,0,0,COUNTA(B$6:B$33)))</f>
        <v>12</v>
      </c>
      <c r="B17" s="297" t="s">
        <v>53</v>
      </c>
      <c r="C17" s="227" t="s">
        <v>25</v>
      </c>
      <c r="D17" s="233">
        <v>2</v>
      </c>
      <c r="E17" s="234">
        <v>4</v>
      </c>
      <c r="F17" s="235">
        <v>2</v>
      </c>
      <c r="G17" s="231">
        <v>2</v>
      </c>
      <c r="H17" s="236">
        <v>9</v>
      </c>
      <c r="I17" s="234">
        <v>5</v>
      </c>
      <c r="J17" s="230">
        <v>1</v>
      </c>
      <c r="K17" s="234">
        <v>2</v>
      </c>
      <c r="L17" s="237">
        <v>3</v>
      </c>
      <c r="M17" s="281"/>
      <c r="N17" s="200">
        <f ca="1">OFFSET(Очки!$A$3,F17,D17+QUOTIENT(MAX($C$34-11,0), 2)*4)</f>
        <v>9</v>
      </c>
      <c r="O17" s="196">
        <f ca="1">IF(F17&lt;E17,OFFSET(IF(OR($C$34=11,$C$34=12),Очки!$B$17,Очки!$O$18),2+E17-F17,IF(D17=2,12,13-E17)),0)</f>
        <v>1.4</v>
      </c>
      <c r="P17" s="196"/>
      <c r="Q17" s="271"/>
      <c r="R17" s="200">
        <f ca="1">OFFSET(Очки!$A$3,I17,G17+QUOTIENT(MAX($C$34-11,0), 2)*4)</f>
        <v>6</v>
      </c>
      <c r="S17" s="196">
        <f ca="1">IF(I17&lt;H17,OFFSET(IF(OR($C$34=11,$C$34=12),Очки!$B$17,Очки!$O$18),2+H17-I17,IF(G17=2,12,13-H17)),0)</f>
        <v>2.8</v>
      </c>
      <c r="T17" s="196"/>
      <c r="U17" s="271">
        <v>-7</v>
      </c>
      <c r="V17" s="200">
        <f ca="1">OFFSET(Очки!$A$3,L17,J17+QUOTIENT(MAX($C$34-11,0), 2)*4)</f>
        <v>14</v>
      </c>
      <c r="W17" s="196">
        <f ca="1">IF(L17&lt;K17,OFFSET(IF(OR($C$34=11,$C$34=12),Очки!$B$17,Очки!$O$18),2+K17-L17,IF(J17=2,12,13-K17)),0)</f>
        <v>0</v>
      </c>
      <c r="X17" s="196"/>
      <c r="Y17" s="197"/>
      <c r="Z17" s="136"/>
      <c r="AA17" s="137"/>
      <c r="AB17" s="191">
        <f t="shared" ca="1" si="0"/>
        <v>26.2</v>
      </c>
      <c r="AD17" s="127"/>
    </row>
    <row r="18" spans="1:30" ht="15.75">
      <c r="A18" s="295">
        <f ca="1">RANK(AB18,AB$6:OFFSET(AB$6,0,0,COUNTA(B$6:B$33)))</f>
        <v>13</v>
      </c>
      <c r="B18" s="298" t="s">
        <v>54</v>
      </c>
      <c r="C18" s="227"/>
      <c r="D18" s="233">
        <v>1</v>
      </c>
      <c r="E18" s="234">
        <v>7</v>
      </c>
      <c r="F18" s="235">
        <v>7</v>
      </c>
      <c r="G18" s="231">
        <v>1</v>
      </c>
      <c r="H18" s="236">
        <v>6</v>
      </c>
      <c r="I18" s="234">
        <v>10</v>
      </c>
      <c r="J18" s="233">
        <v>1</v>
      </c>
      <c r="K18" s="234">
        <v>7</v>
      </c>
      <c r="L18" s="237">
        <v>10</v>
      </c>
      <c r="M18" s="281">
        <v>0.5</v>
      </c>
      <c r="N18" s="200">
        <f ca="1">OFFSET(Очки!$A$3,F18,D18+QUOTIENT(MAX($C$34-11,0), 2)*4)</f>
        <v>11</v>
      </c>
      <c r="O18" s="196">
        <f ca="1">IF(F18&lt;E18,OFFSET(IF(OR($C$34=11,$C$34=12),Очки!$B$17,Очки!$O$18),2+E18-F18,IF(D18=2,12,13-E18)),0)</f>
        <v>0</v>
      </c>
      <c r="P18" s="196"/>
      <c r="Q18" s="271">
        <v>-5</v>
      </c>
      <c r="R18" s="200">
        <f ca="1">OFFSET(Очки!$A$3,I18,G18+QUOTIENT(MAX($C$34-11,0), 2)*4)</f>
        <v>9.5</v>
      </c>
      <c r="S18" s="196">
        <f ca="1">IF(I18&lt;H18,OFFSET(IF(OR($C$34=11,$C$34=12),Очки!$B$17,Очки!$O$18),2+H18-I18,IF(G18=2,12,13-H18)),0)</f>
        <v>0</v>
      </c>
      <c r="T18" s="196">
        <v>0.5</v>
      </c>
      <c r="U18" s="271"/>
      <c r="V18" s="200">
        <f ca="1">OFFSET(Очки!$A$3,L18,J18+QUOTIENT(MAX($C$34-11,0), 2)*4)</f>
        <v>9.5</v>
      </c>
      <c r="W18" s="196">
        <f ca="1">IF(L18&lt;K18,OFFSET(IF(OR($C$34=11,$C$34=12),Очки!$B$17,Очки!$O$18),2+K18-L18,IF(J18=2,12,13-K18)),0)</f>
        <v>0</v>
      </c>
      <c r="X18" s="196"/>
      <c r="Y18" s="197"/>
      <c r="Z18" s="136"/>
      <c r="AA18" s="137"/>
      <c r="AB18" s="191">
        <f t="shared" ca="1" si="0"/>
        <v>26</v>
      </c>
      <c r="AD18" s="127"/>
    </row>
    <row r="19" spans="1:30" ht="15.75">
      <c r="A19" s="295">
        <f ca="1">RANK(AB19,AB$6:OFFSET(AB$6,0,0,COUNTA(B$6:B$33)))</f>
        <v>13</v>
      </c>
      <c r="B19" s="298" t="s">
        <v>62</v>
      </c>
      <c r="C19" s="227" t="s">
        <v>25</v>
      </c>
      <c r="D19" s="233">
        <v>1</v>
      </c>
      <c r="E19" s="234">
        <v>4</v>
      </c>
      <c r="F19" s="235">
        <v>11</v>
      </c>
      <c r="G19" s="231">
        <v>1</v>
      </c>
      <c r="H19" s="236">
        <v>4</v>
      </c>
      <c r="I19" s="234">
        <v>5</v>
      </c>
      <c r="J19" s="230">
        <v>1</v>
      </c>
      <c r="K19" s="234">
        <v>6</v>
      </c>
      <c r="L19" s="237">
        <v>9</v>
      </c>
      <c r="M19" s="281"/>
      <c r="N19" s="200">
        <f ca="1">OFFSET(Очки!$A$3,F19,D19+QUOTIENT(MAX($C$34-11,0), 2)*4)</f>
        <v>9</v>
      </c>
      <c r="O19" s="196">
        <f ca="1">IF(F19&lt;E19,OFFSET(IF(OR($C$34=11,$C$34=12),Очки!$B$17,Очки!$O$18),2+E19-F19,IF(D19=2,12,13-E19)),0)</f>
        <v>0</v>
      </c>
      <c r="P19" s="196"/>
      <c r="Q19" s="271"/>
      <c r="R19" s="200">
        <f ca="1">OFFSET(Очки!$A$3,I19,G19+QUOTIENT(MAX($C$34-11,0), 2)*4)</f>
        <v>12</v>
      </c>
      <c r="S19" s="196">
        <f ca="1">IF(I19&lt;H19,OFFSET(IF(OR($C$34=11,$C$34=12),Очки!$B$17,Очки!$O$18),2+H19-I19,IF(G19=2,12,13-H19)),0)</f>
        <v>0</v>
      </c>
      <c r="T19" s="196"/>
      <c r="U19" s="271">
        <v>-5</v>
      </c>
      <c r="V19" s="200">
        <f ca="1">OFFSET(Очки!$A$3,L19,J19+QUOTIENT(MAX($C$34-11,0), 2)*4)</f>
        <v>10</v>
      </c>
      <c r="W19" s="196">
        <f ca="1">IF(L19&lt;K19,OFFSET(IF(OR($C$34=11,$C$34=12),Очки!$B$17,Очки!$O$18),2+K19-L19,IF(J19=2,12,13-K19)),0)</f>
        <v>0</v>
      </c>
      <c r="X19" s="196"/>
      <c r="Y19" s="197"/>
      <c r="Z19" s="136"/>
      <c r="AA19" s="137"/>
      <c r="AB19" s="191">
        <f t="shared" ca="1" si="0"/>
        <v>26</v>
      </c>
      <c r="AD19" s="127"/>
    </row>
    <row r="20" spans="1:30" ht="15.75">
      <c r="A20" s="295">
        <f ca="1">RANK(AB20,AB$6:OFFSET(AB$6,0,0,COUNTA(B$6:B$33)))</f>
        <v>15</v>
      </c>
      <c r="B20" s="298" t="s">
        <v>81</v>
      </c>
      <c r="C20" s="227" t="s">
        <v>25</v>
      </c>
      <c r="D20" s="233">
        <v>2</v>
      </c>
      <c r="E20" s="234">
        <v>2</v>
      </c>
      <c r="F20" s="235">
        <v>1</v>
      </c>
      <c r="G20" s="231">
        <v>1</v>
      </c>
      <c r="H20" s="236">
        <v>3</v>
      </c>
      <c r="I20" s="234">
        <v>11</v>
      </c>
      <c r="J20" s="233">
        <v>2</v>
      </c>
      <c r="K20" s="234">
        <v>4</v>
      </c>
      <c r="L20" s="237">
        <v>8</v>
      </c>
      <c r="M20" s="281"/>
      <c r="N20" s="200">
        <f ca="1">OFFSET(Очки!$A$3,F20,D20+QUOTIENT(MAX($C$34-11,0), 2)*4)</f>
        <v>10</v>
      </c>
      <c r="O20" s="196">
        <f ca="1">IF(F20&lt;E20,OFFSET(IF(OR($C$34=11,$C$34=12),Очки!$B$17,Очки!$O$18),2+E20-F20,IF(D20=2,12,13-E20)),0)</f>
        <v>0.7</v>
      </c>
      <c r="P20" s="196"/>
      <c r="Q20" s="271"/>
      <c r="R20" s="200">
        <f ca="1">OFFSET(Очки!$A$3,I20,G20+QUOTIENT(MAX($C$34-11,0), 2)*4)</f>
        <v>9</v>
      </c>
      <c r="S20" s="196">
        <f ca="1">IF(I20&lt;H20,OFFSET(IF(OR($C$34=11,$C$34=12),Очки!$B$17,Очки!$O$18),2+H20-I20,IF(G20=2,12,13-H20)),0)</f>
        <v>0</v>
      </c>
      <c r="T20" s="196"/>
      <c r="U20" s="271"/>
      <c r="V20" s="200">
        <f ca="1">OFFSET(Очки!$A$3,L20,J20+QUOTIENT(MAX($C$34-11,0), 2)*4)</f>
        <v>4.5</v>
      </c>
      <c r="W20" s="196">
        <f ca="1">IF(L20&lt;K20,OFFSET(IF(OR($C$34=11,$C$34=12),Очки!$B$17,Очки!$O$18),2+K20-L20,IF(J20=2,12,13-K20)),0)</f>
        <v>0</v>
      </c>
      <c r="X20" s="196"/>
      <c r="Y20" s="197"/>
      <c r="Z20" s="136"/>
      <c r="AA20" s="137"/>
      <c r="AB20" s="191">
        <f t="shared" ca="1" si="0"/>
        <v>24.2</v>
      </c>
      <c r="AD20" s="127"/>
    </row>
    <row r="21" spans="1:30" ht="15.75">
      <c r="A21" s="295">
        <f ca="1">RANK(AB21,AB$6:OFFSET(AB$6,0,0,COUNTA(B$6:B$33)))</f>
        <v>16</v>
      </c>
      <c r="B21" s="298" t="s">
        <v>59</v>
      </c>
      <c r="C21" s="227">
        <v>2.5</v>
      </c>
      <c r="D21" s="233">
        <v>2</v>
      </c>
      <c r="E21" s="234">
        <v>6</v>
      </c>
      <c r="F21" s="235">
        <v>4</v>
      </c>
      <c r="G21" s="231">
        <v>2</v>
      </c>
      <c r="H21" s="236">
        <v>8</v>
      </c>
      <c r="I21" s="234">
        <v>7</v>
      </c>
      <c r="J21" s="230">
        <v>2</v>
      </c>
      <c r="K21" s="234">
        <v>5</v>
      </c>
      <c r="L21" s="237">
        <v>3</v>
      </c>
      <c r="M21" s="281"/>
      <c r="N21" s="200">
        <f ca="1">OFFSET(Очки!$A$3,F21,D21+QUOTIENT(MAX($C$34-11,0), 2)*4)</f>
        <v>7</v>
      </c>
      <c r="O21" s="196">
        <f ca="1">IF(F21&lt;E21,OFFSET(IF(OR($C$34=11,$C$34=12),Очки!$B$17,Очки!$O$18),2+E21-F21,IF(D21=2,12,13-E21)),0)</f>
        <v>1.4</v>
      </c>
      <c r="P21" s="196"/>
      <c r="Q21" s="271"/>
      <c r="R21" s="200">
        <f ca="1">OFFSET(Очки!$A$3,I21,G21+QUOTIENT(MAX($C$34-11,0), 2)*4)</f>
        <v>5</v>
      </c>
      <c r="S21" s="196">
        <f ca="1">IF(I21&lt;H21,OFFSET(IF(OR($C$34=11,$C$34=12),Очки!$B$17,Очки!$O$18),2+H21-I21,IF(G21=2,12,13-H21)),0)</f>
        <v>0.7</v>
      </c>
      <c r="T21" s="196"/>
      <c r="U21" s="271"/>
      <c r="V21" s="200">
        <f ca="1">OFFSET(Очки!$A$3,L21,J21+QUOTIENT(MAX($C$34-11,0), 2)*4)</f>
        <v>8</v>
      </c>
      <c r="W21" s="196">
        <f ca="1">IF(L21&lt;K21,OFFSET(IF(OR($C$34=11,$C$34=12),Очки!$B$17,Очки!$O$18),2+K21-L21,IF(J21=2,12,13-K21)),0)</f>
        <v>1.4</v>
      </c>
      <c r="X21" s="196"/>
      <c r="Y21" s="197"/>
      <c r="Z21" s="136"/>
      <c r="AA21" s="137"/>
      <c r="AB21" s="191">
        <f t="shared" ca="1" si="0"/>
        <v>23.5</v>
      </c>
      <c r="AD21" s="127"/>
    </row>
    <row r="22" spans="1:30" ht="15.75">
      <c r="A22" s="295">
        <f ca="1">RANK(AB22,AB$6:OFFSET(AB$6,0,0,COUNTA(B$6:B$33)))</f>
        <v>17</v>
      </c>
      <c r="B22" s="298" t="s">
        <v>79</v>
      </c>
      <c r="C22" s="227" t="s">
        <v>25</v>
      </c>
      <c r="D22" s="233">
        <v>2</v>
      </c>
      <c r="E22" s="234">
        <v>5</v>
      </c>
      <c r="F22" s="235">
        <v>7</v>
      </c>
      <c r="G22" s="231">
        <v>2</v>
      </c>
      <c r="H22" s="236">
        <v>6</v>
      </c>
      <c r="I22" s="234">
        <v>6</v>
      </c>
      <c r="J22" s="233">
        <v>2</v>
      </c>
      <c r="K22" s="234">
        <v>3</v>
      </c>
      <c r="L22" s="237">
        <v>4</v>
      </c>
      <c r="M22" s="281"/>
      <c r="N22" s="200">
        <f ca="1">OFFSET(Очки!$A$3,F22,D22+QUOTIENT(MAX($C$34-11,0), 2)*4)</f>
        <v>5</v>
      </c>
      <c r="O22" s="196">
        <f ca="1">IF(F22&lt;E22,OFFSET(IF(OR($C$34=11,$C$34=12),Очки!$B$17,Очки!$O$18),2+E22-F22,IF(D22=2,12,13-E22)),0)</f>
        <v>0</v>
      </c>
      <c r="P22" s="196"/>
      <c r="Q22" s="271"/>
      <c r="R22" s="200">
        <f ca="1">OFFSET(Очки!$A$3,I22,G22+QUOTIENT(MAX($C$34-11,0), 2)*4)</f>
        <v>5.5</v>
      </c>
      <c r="S22" s="196">
        <f ca="1">IF(I22&lt;H22,OFFSET(IF(OR($C$34=11,$C$34=12),Очки!$B$17,Очки!$O$18),2+H22-I22,IF(G22=2,12,13-H22)),0)</f>
        <v>0</v>
      </c>
      <c r="T22" s="196"/>
      <c r="U22" s="271"/>
      <c r="V22" s="200">
        <f ca="1">OFFSET(Очки!$A$3,L22,J22+QUOTIENT(MAX($C$34-11,0), 2)*4)</f>
        <v>7</v>
      </c>
      <c r="W22" s="196">
        <f ca="1">IF(L22&lt;K22,OFFSET(IF(OR($C$34=11,$C$34=12),Очки!$B$17,Очки!$O$18),2+K22-L22,IF(J22=2,12,13-K22)),0)</f>
        <v>0</v>
      </c>
      <c r="X22" s="196"/>
      <c r="Y22" s="197"/>
      <c r="Z22" s="136"/>
      <c r="AA22" s="137"/>
      <c r="AB22" s="191">
        <f t="shared" ca="1" si="0"/>
        <v>17.5</v>
      </c>
      <c r="AD22" s="127"/>
    </row>
    <row r="23" spans="1:30" ht="15.95" customHeight="1">
      <c r="A23" s="295">
        <f ca="1">RANK(AB23,AB$6:OFFSET(AB$6,0,0,COUNTA(B$6:B$33)))</f>
        <v>17</v>
      </c>
      <c r="B23" s="297" t="s">
        <v>82</v>
      </c>
      <c r="C23" s="227"/>
      <c r="D23" s="233">
        <v>2</v>
      </c>
      <c r="E23" s="234">
        <v>1</v>
      </c>
      <c r="F23" s="235">
        <v>10</v>
      </c>
      <c r="G23" s="231">
        <v>2</v>
      </c>
      <c r="H23" s="236">
        <v>2</v>
      </c>
      <c r="I23" s="234">
        <v>9</v>
      </c>
      <c r="J23" s="233">
        <v>2</v>
      </c>
      <c r="K23" s="234">
        <v>1</v>
      </c>
      <c r="L23" s="237">
        <v>1</v>
      </c>
      <c r="M23" s="281"/>
      <c r="N23" s="200">
        <f ca="1">OFFSET(Очки!$A$3,F23,D23+QUOTIENT(MAX($C$34-11,0), 2)*4)</f>
        <v>3.5</v>
      </c>
      <c r="O23" s="196">
        <f ca="1">IF(F23&lt;E23,OFFSET(IF(OR($C$34=11,$C$34=12),Очки!$B$17,Очки!$O$18),2+E23-F23,IF(D23=2,12,13-E23)),0)</f>
        <v>0</v>
      </c>
      <c r="P23" s="196"/>
      <c r="Q23" s="271"/>
      <c r="R23" s="200">
        <f ca="1">OFFSET(Очки!$A$3,I23,G23+QUOTIENT(MAX($C$34-11,0), 2)*4)</f>
        <v>4</v>
      </c>
      <c r="S23" s="196">
        <f ca="1">IF(I23&lt;H23,OFFSET(IF(OR($C$34=11,$C$34=12),Очки!$B$17,Очки!$O$18),2+H23-I23,IF(G23=2,12,13-H23)),0)</f>
        <v>0</v>
      </c>
      <c r="T23" s="196"/>
      <c r="U23" s="271"/>
      <c r="V23" s="200">
        <f ca="1">OFFSET(Очки!$A$3,L23,J23+QUOTIENT(MAX($C$34-11,0), 2)*4)</f>
        <v>10</v>
      </c>
      <c r="W23" s="196">
        <f ca="1">IF(L23&lt;K23,OFFSET(IF(OR($C$34=11,$C$34=12),Очки!$B$17,Очки!$O$18),2+K23-L23,IF(J23=2,12,13-K23)),0)</f>
        <v>0</v>
      </c>
      <c r="X23" s="196"/>
      <c r="Y23" s="197"/>
      <c r="Z23" s="136"/>
      <c r="AA23" s="137"/>
      <c r="AB23" s="191">
        <f t="shared" ca="1" si="0"/>
        <v>17.5</v>
      </c>
      <c r="AD23" s="127"/>
    </row>
    <row r="24" spans="1:30" ht="16.5" customHeight="1">
      <c r="A24" s="295">
        <f ca="1">RANK(AB24,AB$6:OFFSET(AB$6,0,0,COUNTA(B$6:B$33)))</f>
        <v>19</v>
      </c>
      <c r="B24" s="298" t="s">
        <v>64</v>
      </c>
      <c r="C24" s="227" t="s">
        <v>25</v>
      </c>
      <c r="D24" s="233">
        <v>2</v>
      </c>
      <c r="E24" s="234">
        <v>7</v>
      </c>
      <c r="F24" s="235">
        <v>7</v>
      </c>
      <c r="G24" s="231">
        <v>2</v>
      </c>
      <c r="H24" s="236">
        <v>4</v>
      </c>
      <c r="I24" s="234">
        <v>2</v>
      </c>
      <c r="J24" s="230">
        <v>2</v>
      </c>
      <c r="K24" s="234">
        <v>8</v>
      </c>
      <c r="L24" s="237">
        <v>7</v>
      </c>
      <c r="M24" s="281"/>
      <c r="N24" s="200">
        <f ca="1">OFFSET(Очки!$A$3,F24,D24+QUOTIENT(MAX($C$34-11,0), 2)*4)</f>
        <v>5</v>
      </c>
      <c r="O24" s="196">
        <f ca="1">IF(F24&lt;E24,OFFSET(IF(OR($C$34=11,$C$34=12),Очки!$B$17,Очки!$O$18),2+E24-F24,IF(D24=2,12,13-E24)),0)</f>
        <v>0</v>
      </c>
      <c r="P24" s="196"/>
      <c r="Q24" s="271"/>
      <c r="R24" s="200">
        <f ca="1">OFFSET(Очки!$A$3,I24,G24+QUOTIENT(MAX($C$34-11,0), 2)*4)</f>
        <v>9</v>
      </c>
      <c r="S24" s="196">
        <f ca="1">IF(I24&lt;H24,OFFSET(IF(OR($C$34=11,$C$34=12),Очки!$B$17,Очки!$O$18),2+H24-I24,IF(G24=2,12,13-H24)),0)</f>
        <v>1.4</v>
      </c>
      <c r="T24" s="196"/>
      <c r="U24" s="271"/>
      <c r="V24" s="200">
        <f ca="1">OFFSET(Очки!$A$3,L24,J24+QUOTIENT(MAX($C$34-11,0), 2)*4)</f>
        <v>5</v>
      </c>
      <c r="W24" s="196">
        <f ca="1">IF(L24&lt;K24,OFFSET(IF(OR($C$34=11,$C$34=12),Очки!$B$17,Очки!$O$18),2+K24-L24,IF(J24=2,12,13-K24)),0)</f>
        <v>0.7</v>
      </c>
      <c r="X24" s="196"/>
      <c r="Y24" s="197">
        <v>-8</v>
      </c>
      <c r="Z24" s="136"/>
      <c r="AA24" s="137"/>
      <c r="AB24" s="191">
        <f t="shared" ca="1" si="0"/>
        <v>13.099999999999998</v>
      </c>
      <c r="AD24" s="127"/>
    </row>
    <row r="25" spans="1:30" ht="15.95" customHeight="1">
      <c r="A25" s="295">
        <f ca="1">RANK(AB25,AB$6:OFFSET(AB$6,0,0,COUNTA(B$6:B$33)))</f>
        <v>20</v>
      </c>
      <c r="B25" s="297" t="s">
        <v>83</v>
      </c>
      <c r="C25" s="227"/>
      <c r="D25" s="233">
        <v>2</v>
      </c>
      <c r="E25" s="234">
        <v>8</v>
      </c>
      <c r="F25" s="235">
        <v>9</v>
      </c>
      <c r="G25" s="231">
        <v>2</v>
      </c>
      <c r="H25" s="236">
        <v>3</v>
      </c>
      <c r="I25" s="234">
        <v>8</v>
      </c>
      <c r="J25" s="230">
        <v>2</v>
      </c>
      <c r="K25" s="234">
        <v>6</v>
      </c>
      <c r="L25" s="237">
        <v>7</v>
      </c>
      <c r="M25" s="281"/>
      <c r="N25" s="200">
        <f ca="1">OFFSET(Очки!$A$3,F25,D25+QUOTIENT(MAX($C$34-11,0), 2)*4)</f>
        <v>4</v>
      </c>
      <c r="O25" s="196">
        <f ca="1">IF(F25&lt;E25,OFFSET(IF(OR($C$34=11,$C$34=12),Очки!$B$17,Очки!$O$18),2+E25-F25,IF(D25=2,12,13-E25)),0)</f>
        <v>0</v>
      </c>
      <c r="P25" s="196"/>
      <c r="Q25" s="271"/>
      <c r="R25" s="200">
        <f ca="1">OFFSET(Очки!$A$3,I25,G25+QUOTIENT(MAX($C$34-11,0), 2)*4)</f>
        <v>4.5</v>
      </c>
      <c r="S25" s="196">
        <f ca="1">IF(I25&lt;H25,OFFSET(IF(OR($C$34=11,$C$34=12),Очки!$B$17,Очки!$O$18),2+H25-I25,IF(G25=2,12,13-H25)),0)</f>
        <v>0</v>
      </c>
      <c r="T25" s="196"/>
      <c r="U25" s="271"/>
      <c r="V25" s="200">
        <f ca="1">OFFSET(Очки!$A$3,L25,J25+QUOTIENT(MAX($C$34-11,0), 2)*4)</f>
        <v>5</v>
      </c>
      <c r="W25" s="196">
        <f ca="1">IF(L25&lt;K25,OFFSET(IF(OR($C$34=11,$C$34=12),Очки!$B$17,Очки!$O$18),2+K25-L25,IF(J25=2,12,13-K25)),0)</f>
        <v>0</v>
      </c>
      <c r="X25" s="196"/>
      <c r="Y25" s="197">
        <v>-1</v>
      </c>
      <c r="Z25" s="136"/>
      <c r="AA25" s="137"/>
      <c r="AB25" s="191">
        <f t="shared" ca="1" si="0"/>
        <v>12.5</v>
      </c>
      <c r="AD25" s="127"/>
    </row>
    <row r="26" spans="1:30" ht="15.95" customHeight="1" thickBot="1">
      <c r="A26" s="428">
        <f ca="1">RANK(AB26,AB$6:OFFSET(AB$6,0,0,COUNTA(B$6:B$33)))</f>
        <v>21</v>
      </c>
      <c r="B26" s="429" t="s">
        <v>84</v>
      </c>
      <c r="C26" s="430" t="s">
        <v>25</v>
      </c>
      <c r="D26" s="431">
        <v>2</v>
      </c>
      <c r="E26" s="432">
        <v>3</v>
      </c>
      <c r="F26" s="433">
        <v>5</v>
      </c>
      <c r="G26" s="434">
        <v>2</v>
      </c>
      <c r="H26" s="435">
        <v>5</v>
      </c>
      <c r="I26" s="432">
        <v>3</v>
      </c>
      <c r="J26" s="436">
        <v>2</v>
      </c>
      <c r="K26" s="432">
        <v>9</v>
      </c>
      <c r="L26" s="437">
        <v>10</v>
      </c>
      <c r="M26" s="438"/>
      <c r="N26" s="201">
        <f ca="1">OFFSET(Очки!$A$3,F26,D26+QUOTIENT(MAX($C$34-11,0), 2)*4)</f>
        <v>6</v>
      </c>
      <c r="O26" s="198">
        <f ca="1">IF(F26&lt;E26,OFFSET(IF(OR($C$34=11,$C$34=12),Очки!$B$17,Очки!$O$18),2+E26-F26,IF(D26=2,12,13-E26)),0)</f>
        <v>0</v>
      </c>
      <c r="P26" s="198"/>
      <c r="Q26" s="162">
        <v>-5</v>
      </c>
      <c r="R26" s="201">
        <f ca="1">OFFSET(Очки!$A$3,I26,G26+QUOTIENT(MAX($C$34-11,0), 2)*4)</f>
        <v>8</v>
      </c>
      <c r="S26" s="198">
        <f ca="1">IF(I26&lt;H26,OFFSET(IF(OR($C$34=11,$C$34=12),Очки!$B$17,Очки!$O$18),2+H26-I26,IF(G26=2,12,13-H26)),0)</f>
        <v>1.4</v>
      </c>
      <c r="T26" s="198"/>
      <c r="U26" s="162"/>
      <c r="V26" s="201">
        <f ca="1">OFFSET(Очки!$A$3,L26,J26+QUOTIENT(MAX($C$34-11,0), 2)*4)</f>
        <v>3.5</v>
      </c>
      <c r="W26" s="198">
        <f ca="1">IF(L26&lt;K26,OFFSET(IF(OR($C$34=11,$C$34=12),Очки!$B$17,Очки!$O$18),2+K26-L26,IF(J26=2,12,13-K26)),0)</f>
        <v>0</v>
      </c>
      <c r="X26" s="198"/>
      <c r="Y26" s="199">
        <v>-5</v>
      </c>
      <c r="Z26" s="439"/>
      <c r="AA26" s="440"/>
      <c r="AB26" s="193">
        <f t="shared" ca="1" si="0"/>
        <v>8.9</v>
      </c>
      <c r="AD26" s="127"/>
    </row>
    <row r="27" spans="1:30" ht="15.95" hidden="1" customHeight="1">
      <c r="A27" s="427" t="e">
        <f ca="1">RANK(AB27,AB$6:OFFSET(AB$6,0,0,COUNTA(B$6:B$33)))</f>
        <v>#N/A</v>
      </c>
      <c r="B27" s="305"/>
      <c r="C27" s="306"/>
      <c r="D27" s="230"/>
      <c r="E27" s="414"/>
      <c r="F27" s="415"/>
      <c r="G27" s="416"/>
      <c r="H27" s="417"/>
      <c r="I27" s="414"/>
      <c r="J27" s="230"/>
      <c r="K27" s="414"/>
      <c r="L27" s="418"/>
      <c r="M27" s="419"/>
      <c r="N27" s="420" t="str">
        <f ca="1">OFFSET(Очки!$A$3,F27,D27+QUOTIENT(MAX($C$34-11,0), 2)*4)</f>
        <v>Место</v>
      </c>
      <c r="O27" s="421">
        <f ca="1">IF(F27&lt;E27,OFFSET(IF(OR($C$34=11,$C$34=12),Очки!$B$17,Очки!$O$18),2+E27-F27,IF(D27=2,12,13-E27)),0)</f>
        <v>0</v>
      </c>
      <c r="P27" s="421"/>
      <c r="Q27" s="422"/>
      <c r="R27" s="420" t="str">
        <f ca="1">OFFSET(Очки!$A$3,I27,G27+QUOTIENT(MAX($C$34-11,0), 2)*4)</f>
        <v>Место</v>
      </c>
      <c r="S27" s="421">
        <f ca="1">IF(I27&lt;H27,OFFSET(IF(OR($C$34=11,$C$34=12),Очки!$B$17,Очки!$O$18),2+H27-I27,IF(G27=2,12,13-H27)),0)</f>
        <v>0</v>
      </c>
      <c r="T27" s="421"/>
      <c r="U27" s="422"/>
      <c r="V27" s="420" t="str">
        <f ca="1">OFFSET(Очки!$A$3,L27,J27+QUOTIENT(MAX($C$34-11,0), 2)*4)</f>
        <v>Место</v>
      </c>
      <c r="W27" s="421">
        <f ca="1">IF(L27&lt;K27,OFFSET(IF(OR($C$34=11,$C$34=12),Очки!$B$17,Очки!$O$18),2+K27-L27,IF(J27=2,12,13-K27)),0)</f>
        <v>0</v>
      </c>
      <c r="X27" s="421"/>
      <c r="Y27" s="423"/>
      <c r="Z27" s="424"/>
      <c r="AA27" s="425"/>
      <c r="AB27" s="426">
        <f ca="1">SUM(M27:Y27)</f>
        <v>0</v>
      </c>
      <c r="AD27" s="127"/>
    </row>
    <row r="28" spans="1:30" ht="15.95" hidden="1" customHeight="1">
      <c r="A28" s="156" t="e">
        <f ca="1">RANK(AB28,AB$6:OFFSET(AB$6,0,0,COUNTA(B$6:B$33)))</f>
        <v>#N/A</v>
      </c>
      <c r="B28" s="315"/>
      <c r="C28" s="296"/>
      <c r="D28" s="233"/>
      <c r="E28" s="234"/>
      <c r="F28" s="235"/>
      <c r="G28" s="231"/>
      <c r="H28" s="236"/>
      <c r="I28" s="234"/>
      <c r="J28" s="233"/>
      <c r="K28" s="234"/>
      <c r="L28" s="237"/>
      <c r="M28" s="281"/>
      <c r="N28" s="200" t="str">
        <f ca="1">OFFSET(Очки!$A$3,F28,D28+QUOTIENT(MAX($C$34-11,0), 2)*4)</f>
        <v>Место</v>
      </c>
      <c r="O28" s="196">
        <f ca="1">IF(F28&lt;E28,OFFSET(IF(OR($C$34=11,$C$34=12),Очки!$B$17,Очки!$O$18),2+E28-F28,IF(D28=2,12,13-E28)),0)</f>
        <v>0</v>
      </c>
      <c r="P28" s="196"/>
      <c r="Q28" s="271"/>
      <c r="R28" s="200" t="str">
        <f ca="1">OFFSET(Очки!$A$3,I28,G28+QUOTIENT(MAX($C$34-11,0), 2)*4)</f>
        <v>Место</v>
      </c>
      <c r="S28" s="196">
        <f ca="1">IF(I28&lt;H28,OFFSET(IF(OR($C$34=11,$C$34=12),Очки!$B$17,Очки!$O$18),2+H28-I28,IF(G28=2,12,13-H28)),0)</f>
        <v>0</v>
      </c>
      <c r="T28" s="196"/>
      <c r="U28" s="271"/>
      <c r="V28" s="200" t="str">
        <f ca="1">OFFSET(Очки!$A$3,L28,J28+QUOTIENT(MAX($C$34-11,0), 2)*4)</f>
        <v>Место</v>
      </c>
      <c r="W28" s="196">
        <f ca="1">IF(L28&lt;K28,OFFSET(IF(OR($C$34=11,$C$34=12),Очки!$B$17,Очки!$O$18),2+K28-L28,IF(J28=2,12,13-K28)),0)</f>
        <v>0</v>
      </c>
      <c r="X28" s="196"/>
      <c r="Y28" s="197"/>
      <c r="Z28" s="136"/>
      <c r="AA28" s="137"/>
      <c r="AB28" s="191">
        <f t="shared" ref="AB28:AB33" ca="1" si="1">SUM(M28:Y28)</f>
        <v>0</v>
      </c>
      <c r="AD28" s="127"/>
    </row>
    <row r="29" spans="1:30" ht="15.95" hidden="1" customHeight="1">
      <c r="A29" s="156" t="e">
        <f ca="1">RANK(AB29,AB$6:OFFSET(AB$6,0,0,COUNTA(B$6:B$33)))</f>
        <v>#N/A</v>
      </c>
      <c r="B29" s="158"/>
      <c r="C29" s="228"/>
      <c r="D29" s="238"/>
      <c r="E29" s="239"/>
      <c r="F29" s="240"/>
      <c r="G29" s="231"/>
      <c r="H29" s="241"/>
      <c r="I29" s="239"/>
      <c r="J29" s="230"/>
      <c r="K29" s="239"/>
      <c r="L29" s="242"/>
      <c r="M29" s="281"/>
      <c r="N29" s="200" t="str">
        <f ca="1">OFFSET(Очки!$A$3,F29,D29+QUOTIENT(MAX($C$34-11,0), 2)*4)</f>
        <v>Место</v>
      </c>
      <c r="O29" s="196">
        <f ca="1">IF(F29&lt;E29,OFFSET(IF(OR($C$34=11,$C$34=12),Очки!$B$17,Очки!$O$18),2+E29-F29,IF(D29=2,12,13-E29)),0)</f>
        <v>0</v>
      </c>
      <c r="P29" s="196"/>
      <c r="Q29" s="271"/>
      <c r="R29" s="200" t="str">
        <f ca="1">OFFSET(Очки!$A$3,I29,G29+QUOTIENT(MAX($C$34-11,0), 2)*4)</f>
        <v>Место</v>
      </c>
      <c r="S29" s="196">
        <f ca="1">IF(I29&lt;H29,OFFSET(IF(OR($C$34=11,$C$34=12),Очки!$B$17,Очки!$O$18),2+H29-I29,IF(G29=2,12,13-H29)),0)</f>
        <v>0</v>
      </c>
      <c r="T29" s="196"/>
      <c r="U29" s="271"/>
      <c r="V29" s="200" t="str">
        <f ca="1">OFFSET(Очки!$A$3,L29,J29+QUOTIENT(MAX($C$34-11,0), 2)*4)</f>
        <v>Место</v>
      </c>
      <c r="W29" s="196">
        <f ca="1">IF(L29&lt;K29,OFFSET(IF(OR($C$34=11,$C$34=12),Очки!$B$17,Очки!$O$18),2+K29-L29,IF(J29=2,12,13-K29)),0)</f>
        <v>0</v>
      </c>
      <c r="X29" s="196"/>
      <c r="Y29" s="197"/>
      <c r="Z29" s="138"/>
      <c r="AA29" s="139"/>
      <c r="AB29" s="192">
        <f t="shared" ca="1" si="1"/>
        <v>0</v>
      </c>
      <c r="AD29" s="127"/>
    </row>
    <row r="30" spans="1:30" ht="15.95" hidden="1" customHeight="1">
      <c r="A30" s="156" t="e">
        <f ca="1">RANK(AB30,AB$6:OFFSET(AB$6,0,0,COUNTA(B$6:B$33)))</f>
        <v>#N/A</v>
      </c>
      <c r="B30" s="307"/>
      <c r="C30" s="228"/>
      <c r="D30" s="238"/>
      <c r="E30" s="239"/>
      <c r="F30" s="240"/>
      <c r="G30" s="308"/>
      <c r="H30" s="241"/>
      <c r="I30" s="239"/>
      <c r="J30" s="309"/>
      <c r="K30" s="239"/>
      <c r="L30" s="242"/>
      <c r="M30" s="310"/>
      <c r="N30" s="200" t="str">
        <f ca="1">OFFSET(Очки!$A$3,F30,D30+QUOTIENT(MAX($C$34-11,0), 2)*4)</f>
        <v>Место</v>
      </c>
      <c r="O30" s="196">
        <f ca="1">IF(F30&lt;E30,OFFSET(IF(OR($C$34=11,$C$34=12),Очки!$B$17,Очки!$O$18),2+E30-F30,IF(D30=2,12,13-E30)),0)</f>
        <v>0</v>
      </c>
      <c r="P30" s="311"/>
      <c r="Q30" s="312"/>
      <c r="R30" s="200" t="str">
        <f ca="1">OFFSET(Очки!$A$3,I30,G30+QUOTIENT(MAX($C$34-11,0), 2)*4)</f>
        <v>Место</v>
      </c>
      <c r="S30" s="196">
        <f ca="1">IF(I30&lt;H30,OFFSET(IF(OR($C$34=11,$C$34=12),Очки!$B$17,Очки!$O$18),2+H30-I30,IF(G30=2,12,13-H30)),0)</f>
        <v>0</v>
      </c>
      <c r="T30" s="311"/>
      <c r="U30" s="312"/>
      <c r="V30" s="200" t="str">
        <f ca="1">OFFSET(Очки!$A$3,L30,J30+QUOTIENT(MAX($C$34-11,0), 2)*4)</f>
        <v>Место</v>
      </c>
      <c r="W30" s="196">
        <f ca="1">IF(L30&lt;K30,OFFSET(IF(OR($C$34=11,$C$34=12),Очки!$B$17,Очки!$O$18),2+K30-L30,IF(J30=2,12,13-K30)),0)</f>
        <v>0</v>
      </c>
      <c r="X30" s="311"/>
      <c r="Y30" s="313"/>
      <c r="Z30" s="138"/>
      <c r="AA30" s="139"/>
      <c r="AB30" s="192">
        <f t="shared" ca="1" si="1"/>
        <v>0</v>
      </c>
      <c r="AD30" s="127"/>
    </row>
    <row r="31" spans="1:30" ht="15.95" hidden="1" customHeight="1">
      <c r="A31" s="156" t="e">
        <f ca="1">RANK(AB31,AB$6:OFFSET(AB$6,0,0,COUNTA(B$6:B$33)))</f>
        <v>#N/A</v>
      </c>
      <c r="B31" s="314"/>
      <c r="C31" s="228"/>
      <c r="D31" s="238"/>
      <c r="E31" s="239"/>
      <c r="F31" s="240"/>
      <c r="G31" s="308"/>
      <c r="H31" s="241"/>
      <c r="I31" s="239"/>
      <c r="J31" s="309"/>
      <c r="K31" s="239"/>
      <c r="L31" s="242"/>
      <c r="M31" s="310"/>
      <c r="N31" s="200" t="str">
        <f ca="1">OFFSET(Очки!$A$3,F31,D31+QUOTIENT(MAX($C$34-11,0), 2)*4)</f>
        <v>Место</v>
      </c>
      <c r="O31" s="196">
        <f ca="1">IF(F31&lt;E31,OFFSET(IF(OR($C$34=11,$C$34=12),Очки!$B$17,Очки!$O$18),2+E31-F31,IF(D31=2,12,13-E31)),0)</f>
        <v>0</v>
      </c>
      <c r="P31" s="311"/>
      <c r="Q31" s="312"/>
      <c r="R31" s="200" t="str">
        <f ca="1">OFFSET(Очки!$A$3,I31,G31+QUOTIENT(MAX($C$34-11,0), 2)*4)</f>
        <v>Место</v>
      </c>
      <c r="S31" s="196">
        <f ca="1">IF(I31&lt;H31,OFFSET(IF(OR($C$34=11,$C$34=12),Очки!$B$17,Очки!$O$18),2+H31-I31,IF(G31=2,12,13-H31)),0)</f>
        <v>0</v>
      </c>
      <c r="T31" s="311"/>
      <c r="U31" s="312"/>
      <c r="V31" s="200" t="str">
        <f ca="1">OFFSET(Очки!$A$3,L31,J31+QUOTIENT(MAX($C$34-11,0), 2)*4)</f>
        <v>Место</v>
      </c>
      <c r="W31" s="196">
        <f ca="1">IF(L31&lt;K31,OFFSET(IF(OR($C$34=11,$C$34=12),Очки!$B$17,Очки!$O$18),2+K31-L31,IF(J31=2,12,13-K31)),0)</f>
        <v>0</v>
      </c>
      <c r="X31" s="311"/>
      <c r="Y31" s="313"/>
      <c r="Z31" s="138"/>
      <c r="AA31" s="139"/>
      <c r="AB31" s="192">
        <f t="shared" ca="1" si="1"/>
        <v>0</v>
      </c>
      <c r="AD31" s="127"/>
    </row>
    <row r="32" spans="1:30" ht="15.95" hidden="1" customHeight="1">
      <c r="A32" s="156" t="e">
        <f ca="1">RANK(AB32,AB$6:OFFSET(AB$6,0,0,COUNTA(B$6:B$33)))</f>
        <v>#N/A</v>
      </c>
      <c r="B32" s="307"/>
      <c r="C32" s="228"/>
      <c r="D32" s="238"/>
      <c r="E32" s="239"/>
      <c r="F32" s="240"/>
      <c r="G32" s="308"/>
      <c r="H32" s="241"/>
      <c r="I32" s="239"/>
      <c r="J32" s="309"/>
      <c r="K32" s="239"/>
      <c r="L32" s="242"/>
      <c r="M32" s="310"/>
      <c r="N32" s="200" t="str">
        <f ca="1">OFFSET(Очки!$A$3,F32,D32+QUOTIENT(MAX($C$34-11,0), 2)*4)</f>
        <v>Место</v>
      </c>
      <c r="O32" s="196">
        <f ca="1">IF(F32&lt;E32,OFFSET(IF(OR($C$34=11,$C$34=12),Очки!$B$17,Очки!$O$18),2+E32-F32,IF(D32=2,12,13-E32)),0)</f>
        <v>0</v>
      </c>
      <c r="P32" s="311"/>
      <c r="Q32" s="312"/>
      <c r="R32" s="200" t="str">
        <f ca="1">OFFSET(Очки!$A$3,I32,G32+QUOTIENT(MAX($C$34-11,0), 2)*4)</f>
        <v>Место</v>
      </c>
      <c r="S32" s="196">
        <f ca="1">IF(I32&lt;H32,OFFSET(IF(OR($C$34=11,$C$34=12),Очки!$B$17,Очки!$O$18),2+H32-I32,IF(G32=2,12,13-H32)),0)</f>
        <v>0</v>
      </c>
      <c r="T32" s="311"/>
      <c r="U32" s="312"/>
      <c r="V32" s="200" t="str">
        <f ca="1">OFFSET(Очки!$A$3,L32,J32+QUOTIENT(MAX($C$34-11,0), 2)*4)</f>
        <v>Место</v>
      </c>
      <c r="W32" s="196">
        <f ca="1">IF(L32&lt;K32,OFFSET(IF(OR($C$34=11,$C$34=12),Очки!$B$17,Очки!$O$18),2+K32-L32,IF(J32=2,12,13-K32)),0)</f>
        <v>0</v>
      </c>
      <c r="X32" s="311"/>
      <c r="Y32" s="313"/>
      <c r="Z32" s="138"/>
      <c r="AA32" s="139"/>
      <c r="AB32" s="192">
        <f t="shared" ca="1" si="1"/>
        <v>0</v>
      </c>
      <c r="AD32" s="127"/>
    </row>
    <row r="33" spans="1:30" ht="15.95" hidden="1" customHeight="1" thickBot="1">
      <c r="A33" s="160" t="e">
        <f ca="1">RANK(AB33,AB$6:OFFSET(AB$6,0,0,COUNTA(B$6:B$33)))</f>
        <v>#N/A</v>
      </c>
      <c r="B33" s="161"/>
      <c r="C33" s="229"/>
      <c r="D33" s="201"/>
      <c r="E33" s="143"/>
      <c r="F33" s="199"/>
      <c r="G33" s="142"/>
      <c r="H33" s="198"/>
      <c r="I33" s="143"/>
      <c r="J33" s="201"/>
      <c r="K33" s="143"/>
      <c r="L33" s="162"/>
      <c r="M33" s="282"/>
      <c r="N33" s="201" t="str">
        <f ca="1">OFFSET(Очки!$A$3,F33,D33+QUOTIENT(MAX($C$34-11,0), 2)*4)</f>
        <v>Место</v>
      </c>
      <c r="O33" s="198">
        <f ca="1">IF(F33&lt;E33,OFFSET(IF(OR($C$34=11,$C$34=12),Очки!$B$17,Очки!$O$18),2+E33-F33,IF(D33=2,12,13-E33)),0)</f>
        <v>0</v>
      </c>
      <c r="P33" s="198"/>
      <c r="Q33" s="162"/>
      <c r="R33" s="201" t="str">
        <f ca="1">OFFSET(Очки!$A$3,I33,G33+QUOTIENT(MAX($C$34-11,0), 2)*4)</f>
        <v>Место</v>
      </c>
      <c r="S33" s="198">
        <f ca="1">IF(I33&lt;H33,OFFSET(IF(OR($C$34=11,$C$34=12),Очки!$B$17,Очки!$O$18),2+H33-I33,IF(G33=2,12,13-H33)),0)</f>
        <v>0</v>
      </c>
      <c r="T33" s="198"/>
      <c r="U33" s="162"/>
      <c r="V33" s="201" t="str">
        <f ca="1">OFFSET(Очки!$A$3,L33,J33+QUOTIENT(MAX($C$34-11,0), 2)*4)</f>
        <v>Место</v>
      </c>
      <c r="W33" s="198">
        <f ca="1">IF(L33&lt;K33,OFFSET(IF(OR($C$34=11,$C$34=12),Очки!$B$17,Очки!$O$18),2+K33-L33,IF(J33=2,12,13-K33)),0)</f>
        <v>0</v>
      </c>
      <c r="X33" s="198"/>
      <c r="Y33" s="199"/>
      <c r="Z33" s="136"/>
      <c r="AA33" s="137"/>
      <c r="AB33" s="193">
        <f t="shared" ca="1" si="1"/>
        <v>0</v>
      </c>
      <c r="AD33" s="127"/>
    </row>
    <row r="34" spans="1:30" ht="15.95" customHeight="1">
      <c r="B34" s="127" t="s">
        <v>42</v>
      </c>
      <c r="C34" s="127">
        <f>COUNTA(B6:B33)</f>
        <v>21</v>
      </c>
    </row>
    <row r="35" spans="1:30" ht="15.95" customHeight="1"/>
    <row r="36" spans="1:30" ht="15.95" customHeight="1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30" ht="15.95" customHeight="1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30" ht="15.95" customHeight="1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30" ht="15.95" customHeight="1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30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:30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:30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30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30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30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30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30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30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2:28" ht="15.75"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</row>
    <row r="63" spans="12:28" ht="15.75"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</row>
    <row r="64" spans="12:28" ht="15.75"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</row>
    <row r="65" spans="12:28" ht="15.75"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</row>
    <row r="66" spans="12:28" ht="15.75"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</row>
  </sheetData>
  <sortState ref="A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0" priority="3">
      <formula>AND(E6&gt;F6,O6=0)</formula>
    </cfRule>
  </conditionalFormatting>
  <conditionalFormatting sqref="S6:S33">
    <cfRule type="expression" dxfId="19" priority="2">
      <formula>AND(H6&gt;I6,S6=0)</formula>
    </cfRule>
  </conditionalFormatting>
  <conditionalFormatting sqref="W6:W33">
    <cfRule type="expression" dxfId="18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61"/>
  <sheetViews>
    <sheetView zoomScale="80" zoomScaleNormal="80" zoomScalePageLayoutView="90" workbookViewId="0">
      <selection activeCell="B19" sqref="B19:C19"/>
    </sheetView>
  </sheetViews>
  <sheetFormatPr defaultColWidth="8.85546875" defaultRowHeight="15"/>
  <cols>
    <col min="1" max="1" width="5.28515625" style="126" customWidth="1"/>
    <col min="2" max="2" width="42.42578125" style="127" customWidth="1"/>
    <col min="3" max="3" width="8.28515625" style="127" customWidth="1"/>
    <col min="4" max="5" width="4.42578125" style="140" hidden="1" customWidth="1"/>
    <col min="6" max="8" width="5.28515625" style="141" hidden="1" customWidth="1"/>
    <col min="9" max="9" width="4.42578125" style="140" hidden="1" customWidth="1"/>
    <col min="10" max="12" width="5.28515625" style="141" hidden="1" customWidth="1"/>
    <col min="13" max="13" width="6.85546875" style="141" hidden="1" customWidth="1"/>
    <col min="14" max="14" width="6.42578125" style="141" hidden="1" customWidth="1"/>
    <col min="15" max="15" width="5.42578125" style="141" hidden="1" customWidth="1"/>
    <col min="16" max="18" width="6.42578125" style="141" hidden="1" customWidth="1"/>
    <col min="19" max="19" width="5.140625" style="141" hidden="1" customWidth="1"/>
    <col min="20" max="22" width="6.42578125" style="141" hidden="1" customWidth="1"/>
    <col min="23" max="23" width="5.85546875" style="141" hidden="1" customWidth="1"/>
    <col min="24" max="25" width="6.42578125" style="141" hidden="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88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>
        <f ca="1">RANK(AB6,AB$6:OFFSET(AB$6,0,0,COUNTA(B$6:B$28)))</f>
        <v>1</v>
      </c>
      <c r="B6" s="299" t="s">
        <v>50</v>
      </c>
      <c r="C6" s="227">
        <v>5</v>
      </c>
      <c r="D6" s="265">
        <v>1</v>
      </c>
      <c r="E6" s="266">
        <v>4</v>
      </c>
      <c r="F6" s="267">
        <v>1</v>
      </c>
      <c r="G6" s="268">
        <v>1</v>
      </c>
      <c r="H6" s="232">
        <v>8</v>
      </c>
      <c r="I6" s="266">
        <v>4</v>
      </c>
      <c r="J6" s="265">
        <v>1</v>
      </c>
      <c r="K6" s="266">
        <v>10</v>
      </c>
      <c r="L6" s="269">
        <v>7</v>
      </c>
      <c r="M6" s="280"/>
      <c r="N6" s="226">
        <f ca="1">OFFSET(Очки!$A$3,F6,D6+QUOTIENT(MAX($C$29-11,0), 2)*4)</f>
        <v>16</v>
      </c>
      <c r="O6" s="194">
        <f ca="1">IF(F6&lt;E6,OFFSET(IF(OR($C$29=11,$C$29=12),Очки!$B$17,Очки!$O$18),2+E6-F6,IF(D6=2,12,13-E6)),0)</f>
        <v>2.2000000000000002</v>
      </c>
      <c r="P6" s="194">
        <v>1.5</v>
      </c>
      <c r="Q6" s="270"/>
      <c r="R6" s="226">
        <f ca="1">OFFSET(Очки!$A$3,I6,G6+QUOTIENT(MAX($C$29-11,0), 2)*4)</f>
        <v>13</v>
      </c>
      <c r="S6" s="194">
        <f ca="1">IF(I6&lt;H6,OFFSET(IF(OR($C$29=11,$C$29=12),Очки!$B$17,Очки!$O$18),2+H6-I6,IF(G6=2,12,13-H6)),0)</f>
        <v>4.2</v>
      </c>
      <c r="T6" s="194">
        <v>2.5</v>
      </c>
      <c r="U6" s="270">
        <v>-5</v>
      </c>
      <c r="V6" s="226">
        <f ca="1">OFFSET(Очки!$A$3,L6,J6+QUOTIENT(MAX($C$29-11,0), 2)*4)</f>
        <v>11</v>
      </c>
      <c r="W6" s="194">
        <f ca="1">IF(L6&lt;K6,OFFSET(IF(OR($C$29=11,$C$29=12),Очки!$B$17,Очки!$O$18),2+K6-L6,IF(J6=2,12,13-K6)),0)</f>
        <v>3.7</v>
      </c>
      <c r="X6" s="194">
        <v>2</v>
      </c>
      <c r="Y6" s="195"/>
      <c r="Z6" s="134"/>
      <c r="AA6" s="135"/>
      <c r="AB6" s="190">
        <f t="shared" ref="AB6:AB25" ca="1" si="0">SUM(M6:Y6)</f>
        <v>51.100000000000009</v>
      </c>
      <c r="AC6" s="127"/>
      <c r="AD6" s="127"/>
      <c r="AE6" s="127"/>
    </row>
    <row r="7" spans="1:31" ht="15.75">
      <c r="A7" s="156">
        <f ca="1">RANK(AB7,AB$6:OFFSET(AB$6,0,0,COUNTA(B$6:B$28)))</f>
        <v>2</v>
      </c>
      <c r="B7" s="298" t="s">
        <v>61</v>
      </c>
      <c r="C7" s="227" t="s">
        <v>25</v>
      </c>
      <c r="D7" s="233">
        <v>1</v>
      </c>
      <c r="E7" s="234">
        <v>8</v>
      </c>
      <c r="F7" s="235">
        <v>6</v>
      </c>
      <c r="G7" s="231">
        <v>1</v>
      </c>
      <c r="H7" s="236">
        <v>7</v>
      </c>
      <c r="I7" s="234">
        <v>6</v>
      </c>
      <c r="J7" s="233">
        <v>1</v>
      </c>
      <c r="K7" s="234">
        <v>7</v>
      </c>
      <c r="L7" s="237">
        <v>4</v>
      </c>
      <c r="M7" s="281">
        <v>1.5</v>
      </c>
      <c r="N7" s="200">
        <f ca="1">OFFSET(Очки!$A$3,F7,D7+QUOTIENT(MAX($C$29-11,0), 2)*4)</f>
        <v>11.5</v>
      </c>
      <c r="O7" s="196">
        <f ca="1">IF(F7&lt;E7,OFFSET(IF(OR($C$29=11,$C$29=12),Очки!$B$17,Очки!$O$18),2+E7-F7,IF(D7=2,12,13-E7)),0)</f>
        <v>2.2999999999999998</v>
      </c>
      <c r="P7" s="196">
        <v>1</v>
      </c>
      <c r="Q7" s="271"/>
      <c r="R7" s="200">
        <f ca="1">OFFSET(Очки!$A$3,I7,G7+QUOTIENT(MAX($C$29-11,0), 2)*4)</f>
        <v>11.5</v>
      </c>
      <c r="S7" s="196">
        <f ca="1">IF(I7&lt;H7,OFFSET(IF(OR($C$29=11,$C$29=12),Очки!$B$17,Очки!$O$18),2+H7-I7,IF(G7=2,12,13-H7)),0)</f>
        <v>1.1000000000000001</v>
      </c>
      <c r="T7" s="196">
        <v>1</v>
      </c>
      <c r="U7" s="271"/>
      <c r="V7" s="200">
        <f ca="1">OFFSET(Очки!$A$3,L7,J7+QUOTIENT(MAX($C$29-11,0), 2)*4)</f>
        <v>13</v>
      </c>
      <c r="W7" s="196">
        <f ca="1">IF(L7&lt;K7,OFFSET(IF(OR($C$29=11,$C$29=12),Очки!$B$17,Очки!$O$18),2+K7-L7,IF(J7=2,12,13-K7)),0)</f>
        <v>3</v>
      </c>
      <c r="X7" s="196">
        <v>2.5</v>
      </c>
      <c r="Y7" s="197"/>
      <c r="Z7" s="136"/>
      <c r="AA7" s="137"/>
      <c r="AB7" s="191">
        <f t="shared" ca="1" si="0"/>
        <v>48.400000000000006</v>
      </c>
      <c r="AC7" s="127"/>
      <c r="AD7" s="127"/>
      <c r="AE7" s="127"/>
    </row>
    <row r="8" spans="1:31" ht="15.75">
      <c r="A8" s="156">
        <f ca="1">RANK(AB8,AB$6:OFFSET(AB$6,0,0,COUNTA(B$6:B$28)))</f>
        <v>3</v>
      </c>
      <c r="B8" s="298" t="s">
        <v>51</v>
      </c>
      <c r="C8" s="227">
        <v>7.5</v>
      </c>
      <c r="D8" s="233">
        <v>1</v>
      </c>
      <c r="E8" s="234">
        <v>5</v>
      </c>
      <c r="F8" s="235">
        <v>1</v>
      </c>
      <c r="G8" s="231">
        <v>1</v>
      </c>
      <c r="H8" s="236">
        <v>10</v>
      </c>
      <c r="I8" s="234">
        <v>7</v>
      </c>
      <c r="J8" s="233">
        <v>1</v>
      </c>
      <c r="K8" s="234">
        <v>9</v>
      </c>
      <c r="L8" s="237">
        <v>10</v>
      </c>
      <c r="M8" s="281"/>
      <c r="N8" s="200">
        <f ca="1">OFFSET(Очки!$A$3,F8,D8+QUOTIENT(MAX($C$29-11,0), 2)*4)</f>
        <v>16</v>
      </c>
      <c r="O8" s="196">
        <f ca="1">IF(F8&lt;E8,OFFSET(IF(OR($C$29=11,$C$29=12),Очки!$B$17,Очки!$O$18),2+E8-F8,IF(D8=2,12,13-E8)),0)</f>
        <v>3.1000000000000005</v>
      </c>
      <c r="P8" s="196">
        <v>2.5</v>
      </c>
      <c r="Q8" s="271"/>
      <c r="R8" s="200">
        <f ca="1">OFFSET(Очки!$A$3,I8,G8+QUOTIENT(MAX($C$29-11,0), 2)*4)</f>
        <v>11</v>
      </c>
      <c r="S8" s="196">
        <f ca="1">IF(I8&lt;H8,OFFSET(IF(OR($C$29=11,$C$29=12),Очки!$B$17,Очки!$O$18),2+H8-I8,IF(G8=2,12,13-H8)),0)</f>
        <v>3.7</v>
      </c>
      <c r="T8" s="196">
        <v>2</v>
      </c>
      <c r="U8" s="271">
        <v>-1</v>
      </c>
      <c r="V8" s="200">
        <f ca="1">OFFSET(Очки!$A$3,L8,J8+QUOTIENT(MAX($C$29-11,0), 2)*4)</f>
        <v>9.5</v>
      </c>
      <c r="W8" s="196">
        <f ca="1">IF(L8&lt;K8,OFFSET(IF(OR($C$29=11,$C$29=12),Очки!$B$17,Очки!$O$18),2+K8-L8,IF(J8=2,12,13-K8)),0)</f>
        <v>0</v>
      </c>
      <c r="X8" s="196">
        <v>0.5</v>
      </c>
      <c r="Y8" s="197">
        <v>-2</v>
      </c>
      <c r="Z8" s="136"/>
      <c r="AA8" s="137"/>
      <c r="AB8" s="191">
        <f t="shared" ca="1" si="0"/>
        <v>45.300000000000004</v>
      </c>
      <c r="AC8" s="127"/>
      <c r="AD8" s="127"/>
      <c r="AE8" s="127"/>
    </row>
    <row r="9" spans="1:31" ht="15.75">
      <c r="A9" s="156">
        <f ca="1">RANK(AB9,AB$6:OFFSET(AB$6,0,0,COUNTA(B$6:B$28)))</f>
        <v>4</v>
      </c>
      <c r="B9" s="154" t="s">
        <v>60</v>
      </c>
      <c r="C9" s="147" t="s">
        <v>25</v>
      </c>
      <c r="D9" s="233">
        <v>1</v>
      </c>
      <c r="E9" s="234">
        <v>9</v>
      </c>
      <c r="F9" s="235">
        <v>3</v>
      </c>
      <c r="G9" s="231">
        <v>1</v>
      </c>
      <c r="H9" s="236">
        <v>5</v>
      </c>
      <c r="I9" s="234">
        <v>10</v>
      </c>
      <c r="J9" s="233">
        <v>1</v>
      </c>
      <c r="K9" s="234">
        <v>5</v>
      </c>
      <c r="L9" s="237">
        <v>6</v>
      </c>
      <c r="M9" s="281">
        <v>2</v>
      </c>
      <c r="N9" s="200">
        <f ca="1">OFFSET(Очки!$A$3,F9,D9+QUOTIENT(MAX($C$29-11,0), 2)*4)</f>
        <v>14</v>
      </c>
      <c r="O9" s="196">
        <f ca="1">IF(F9&lt;E9,OFFSET(IF(OR($C$29=11,$C$29=12),Очки!$B$17,Очки!$O$18),2+E9-F9,IF(D9=2,12,13-E9)),0)</f>
        <v>6.2</v>
      </c>
      <c r="P9" s="196"/>
      <c r="Q9" s="271"/>
      <c r="R9" s="200">
        <f ca="1">OFFSET(Очки!$A$3,I9,G9+QUOTIENT(MAX($C$29-11,0), 2)*4)</f>
        <v>9.5</v>
      </c>
      <c r="S9" s="196">
        <f ca="1">IF(I9&lt;H9,OFFSET(IF(OR($C$29=11,$C$29=12),Очки!$B$17,Очки!$O$18),2+H9-I9,IF(G9=2,12,13-H9)),0)</f>
        <v>0</v>
      </c>
      <c r="T9" s="196"/>
      <c r="U9" s="271"/>
      <c r="V9" s="200">
        <f ca="1">OFFSET(Очки!$A$3,L9,J9+QUOTIENT(MAX($C$29-11,0), 2)*4)</f>
        <v>11.5</v>
      </c>
      <c r="W9" s="196">
        <f ca="1">IF(L9&lt;K9,OFFSET(IF(OR($C$29=11,$C$29=12),Очки!$B$17,Очки!$O$18),2+K9-L9,IF(J9=2,12,13-K9)),0)</f>
        <v>0</v>
      </c>
      <c r="X9" s="196">
        <v>1.5</v>
      </c>
      <c r="Y9" s="197"/>
      <c r="Z9" s="136"/>
      <c r="AA9" s="137"/>
      <c r="AB9" s="191">
        <f t="shared" ca="1" si="0"/>
        <v>44.7</v>
      </c>
      <c r="AC9" s="127"/>
      <c r="AD9" s="127"/>
      <c r="AE9" s="127"/>
    </row>
    <row r="10" spans="1:31" ht="15.75">
      <c r="A10" s="156">
        <f ca="1">RANK(AB10,AB$6:OFFSET(AB$6,0,0,COUNTA(B$6:B$28)))</f>
        <v>5</v>
      </c>
      <c r="B10" s="152" t="s">
        <v>59</v>
      </c>
      <c r="C10" s="147">
        <v>12.5</v>
      </c>
      <c r="D10" s="233">
        <v>1</v>
      </c>
      <c r="E10" s="234">
        <v>1</v>
      </c>
      <c r="F10" s="235">
        <v>9</v>
      </c>
      <c r="G10" s="231">
        <v>1</v>
      </c>
      <c r="H10" s="236">
        <v>2</v>
      </c>
      <c r="I10" s="234">
        <v>2</v>
      </c>
      <c r="J10" s="233">
        <v>1</v>
      </c>
      <c r="K10" s="234">
        <v>1</v>
      </c>
      <c r="L10" s="237">
        <v>2</v>
      </c>
      <c r="M10" s="281"/>
      <c r="N10" s="200">
        <f ca="1">OFFSET(Очки!$A$3,F10,D10+QUOTIENT(MAX($C$29-11,0), 2)*4)</f>
        <v>10</v>
      </c>
      <c r="O10" s="196">
        <f ca="1">IF(F10&lt;E10,OFFSET(IF(OR($C$29=11,$C$29=12),Очки!$B$17,Очки!$O$18),2+E10-F10,IF(D10=2,12,13-E10)),0)</f>
        <v>0</v>
      </c>
      <c r="P10" s="196"/>
      <c r="Q10" s="271"/>
      <c r="R10" s="200">
        <f ca="1">OFFSET(Очки!$A$3,I10,G10+QUOTIENT(MAX($C$29-11,0), 2)*4)</f>
        <v>15</v>
      </c>
      <c r="S10" s="196">
        <f ca="1">IF(I10&lt;H10,OFFSET(IF(OR($C$29=11,$C$29=12),Очки!$B$17,Очки!$O$18),2+H10-I10,IF(G10=2,12,13-H10)),0)</f>
        <v>0</v>
      </c>
      <c r="T10" s="196"/>
      <c r="U10" s="271"/>
      <c r="V10" s="200">
        <f ca="1">OFFSET(Очки!$A$3,L10,J10+QUOTIENT(MAX($C$29-11,0), 2)*4)</f>
        <v>15</v>
      </c>
      <c r="W10" s="196">
        <f ca="1">IF(L10&lt;K10,OFFSET(IF(OR($C$29=11,$C$29=12),Очки!$B$17,Очки!$O$18),2+K10-L10,IF(J10=2,12,13-K10)),0)</f>
        <v>0</v>
      </c>
      <c r="X10" s="196"/>
      <c r="Y10" s="197"/>
      <c r="Z10" s="136"/>
      <c r="AA10" s="137"/>
      <c r="AB10" s="191">
        <f t="shared" ca="1" si="0"/>
        <v>40</v>
      </c>
      <c r="AC10" s="127"/>
      <c r="AD10" s="127"/>
      <c r="AE10" s="127"/>
    </row>
    <row r="11" spans="1:31" ht="16.5" thickBot="1">
      <c r="A11" s="156">
        <f ca="1">RANK(AB11,AB$6:OFFSET(AB$6,0,0,COUNTA(B$6:B$28)))</f>
        <v>6</v>
      </c>
      <c r="B11" s="152" t="s">
        <v>58</v>
      </c>
      <c r="C11" s="147" t="s">
        <v>25</v>
      </c>
      <c r="D11" s="233">
        <v>2</v>
      </c>
      <c r="E11" s="234">
        <v>6</v>
      </c>
      <c r="F11" s="235">
        <v>5</v>
      </c>
      <c r="G11" s="231">
        <v>1</v>
      </c>
      <c r="H11" s="236">
        <v>6</v>
      </c>
      <c r="I11" s="234">
        <v>7</v>
      </c>
      <c r="J11" s="233">
        <v>1</v>
      </c>
      <c r="K11" s="234">
        <v>2</v>
      </c>
      <c r="L11" s="237">
        <v>1</v>
      </c>
      <c r="M11" s="281"/>
      <c r="N11" s="200">
        <f ca="1">OFFSET(Очки!$A$3,F11,D11+QUOTIENT(MAX($C$29-11,0), 2)*4)</f>
        <v>6.5</v>
      </c>
      <c r="O11" s="196">
        <f ca="1">IF(F11&lt;E11,OFFSET(IF(OR($C$29=11,$C$29=12),Очки!$B$17,Очки!$O$18),2+E11-F11,IF(D11=2,12,13-E11)),0)</f>
        <v>0.7</v>
      </c>
      <c r="P11" s="196">
        <v>0.5</v>
      </c>
      <c r="Q11" s="271"/>
      <c r="R11" s="200">
        <f ca="1">OFFSET(Очки!$A$3,I11,G11+QUOTIENT(MAX($C$29-11,0), 2)*4)</f>
        <v>11</v>
      </c>
      <c r="S11" s="196">
        <f ca="1">IF(I11&lt;H11,OFFSET(IF(OR($C$29=11,$C$29=12),Очки!$B$17,Очки!$O$18),2+H11-I11,IF(G11=2,12,13-H11)),0)</f>
        <v>0</v>
      </c>
      <c r="T11" s="196"/>
      <c r="U11" s="271"/>
      <c r="V11" s="200">
        <f ca="1">OFFSET(Очки!$A$3,L11,J11+QUOTIENT(MAX($C$29-11,0), 2)*4)</f>
        <v>16</v>
      </c>
      <c r="W11" s="196">
        <f ca="1">IF(L11&lt;K11,OFFSET(IF(OR($C$29=11,$C$29=12),Очки!$B$17,Очки!$O$18),2+K11-L11,IF(J11=2,12,13-K11)),0)</f>
        <v>0.7</v>
      </c>
      <c r="X11" s="196"/>
      <c r="Y11" s="197"/>
      <c r="Z11" s="136"/>
      <c r="AA11" s="137"/>
      <c r="AB11" s="191">
        <f t="shared" ca="1" si="0"/>
        <v>35.400000000000006</v>
      </c>
      <c r="AC11" s="127"/>
      <c r="AD11" s="127"/>
      <c r="AE11" s="127"/>
    </row>
    <row r="12" spans="1:31" ht="15.75">
      <c r="A12" s="155">
        <f ca="1">RANK(AB12,AB$6:OFFSET(AB$6,0,0,COUNTA(B$6:B$28)))</f>
        <v>7</v>
      </c>
      <c r="B12" s="284" t="s">
        <v>62</v>
      </c>
      <c r="C12" s="146" t="s">
        <v>25</v>
      </c>
      <c r="D12" s="265">
        <v>1</v>
      </c>
      <c r="E12" s="266">
        <v>7</v>
      </c>
      <c r="F12" s="267">
        <v>3</v>
      </c>
      <c r="G12" s="268">
        <v>1</v>
      </c>
      <c r="H12" s="232">
        <v>9</v>
      </c>
      <c r="I12" s="266">
        <v>9</v>
      </c>
      <c r="J12" s="265">
        <v>1</v>
      </c>
      <c r="K12" s="266">
        <v>8</v>
      </c>
      <c r="L12" s="269">
        <v>9</v>
      </c>
      <c r="M12" s="280">
        <v>1</v>
      </c>
      <c r="N12" s="226">
        <f ca="1">OFFSET(Очки!$A$3,F12,D12+QUOTIENT(MAX($C$29-11,0), 2)*4)</f>
        <v>14</v>
      </c>
      <c r="O12" s="194">
        <f ca="1">IF(F12&lt;E12,OFFSET(IF(OR($C$29=11,$C$29=12),Очки!$B$17,Очки!$O$18),2+E12-F12,IF(D12=2,12,13-E12)),0)</f>
        <v>3.8</v>
      </c>
      <c r="P12" s="194">
        <v>2</v>
      </c>
      <c r="Q12" s="270">
        <v>-8</v>
      </c>
      <c r="R12" s="226">
        <f ca="1">OFFSET(Очки!$A$3,I12,G12+QUOTIENT(MAX($C$29-11,0), 2)*4)</f>
        <v>10</v>
      </c>
      <c r="S12" s="194">
        <f ca="1">IF(I12&lt;H12,OFFSET(IF(OR($C$29=11,$C$29=12),Очки!$B$17,Очки!$O$18),2+H12-I12,IF(G12=2,12,13-H12)),0)</f>
        <v>0</v>
      </c>
      <c r="T12" s="194">
        <v>1.5</v>
      </c>
      <c r="U12" s="270"/>
      <c r="V12" s="226">
        <f ca="1">OFFSET(Очки!$A$3,L12,J12+QUOTIENT(MAX($C$29-11,0), 2)*4)</f>
        <v>10</v>
      </c>
      <c r="W12" s="194">
        <f ca="1">IF(L12&lt;K12,OFFSET(IF(OR($C$29=11,$C$29=12),Очки!$B$17,Очки!$O$18),2+K12-L12,IF(J12=2,12,13-K12)),0)</f>
        <v>0</v>
      </c>
      <c r="X12" s="194">
        <v>1</v>
      </c>
      <c r="Y12" s="195"/>
      <c r="Z12" s="134"/>
      <c r="AA12" s="135"/>
      <c r="AB12" s="190">
        <f t="shared" ca="1" si="0"/>
        <v>35.299999999999997</v>
      </c>
      <c r="AC12" s="127"/>
      <c r="AD12" s="127"/>
      <c r="AE12" s="127"/>
    </row>
    <row r="13" spans="1:31" ht="15.75">
      <c r="A13" s="156">
        <f ca="1">RANK(AB13,AB$6:OFFSET(AB$6,0,0,COUNTA(B$6:B$28)))</f>
        <v>8</v>
      </c>
      <c r="B13" s="153" t="s">
        <v>87</v>
      </c>
      <c r="C13" s="147" t="s">
        <v>25</v>
      </c>
      <c r="D13" s="233">
        <v>1</v>
      </c>
      <c r="E13" s="234">
        <v>6</v>
      </c>
      <c r="F13" s="235">
        <v>9</v>
      </c>
      <c r="G13" s="231">
        <v>1</v>
      </c>
      <c r="H13" s="236">
        <v>4</v>
      </c>
      <c r="I13" s="234">
        <v>5</v>
      </c>
      <c r="J13" s="233">
        <v>1</v>
      </c>
      <c r="K13" s="234">
        <v>4</v>
      </c>
      <c r="L13" s="237">
        <v>5</v>
      </c>
      <c r="M13" s="281">
        <v>0.5</v>
      </c>
      <c r="N13" s="200">
        <f ca="1">OFFSET(Очки!$A$3,F13,D13+QUOTIENT(MAX($C$29-11,0), 2)*4)</f>
        <v>10</v>
      </c>
      <c r="O13" s="196">
        <f ca="1">IF(F13&lt;E13,OFFSET(IF(OR($C$29=11,$C$29=12),Очки!$B$17,Очки!$O$18),2+E13-F13,IF(D13=2,12,13-E13)),0)</f>
        <v>0</v>
      </c>
      <c r="P13" s="196"/>
      <c r="Q13" s="271"/>
      <c r="R13" s="200">
        <f ca="1">OFFSET(Очки!$A$3,I13,G13+QUOTIENT(MAX($C$29-11,0), 2)*4)</f>
        <v>12</v>
      </c>
      <c r="S13" s="196">
        <f ca="1">IF(I13&lt;H13,OFFSET(IF(OR($C$29=11,$C$29=12),Очки!$B$17,Очки!$O$18),2+H13-I13,IF(G13=2,12,13-H13)),0)</f>
        <v>0</v>
      </c>
      <c r="T13" s="196"/>
      <c r="U13" s="271"/>
      <c r="V13" s="200">
        <f ca="1">OFFSET(Очки!$A$3,L13,J13+QUOTIENT(MAX($C$29-11,0), 2)*4)</f>
        <v>12</v>
      </c>
      <c r="W13" s="196">
        <f ca="1">IF(L13&lt;K13,OFFSET(IF(OR($C$29=11,$C$29=12),Очки!$B$17,Очки!$O$18),2+K13-L13,IF(J13=2,12,13-K13)),0)</f>
        <v>0</v>
      </c>
      <c r="X13" s="196"/>
      <c r="Y13" s="197"/>
      <c r="Z13" s="136"/>
      <c r="AA13" s="137"/>
      <c r="AB13" s="191">
        <f t="shared" ca="1" si="0"/>
        <v>34.5</v>
      </c>
      <c r="AC13" s="127"/>
      <c r="AD13" s="127"/>
      <c r="AE13" s="127"/>
    </row>
    <row r="14" spans="1:31" ht="15.75">
      <c r="A14" s="156">
        <f ca="1">RANK(AB14,AB$6:OFFSET(AB$6,0,0,COUNTA(B$6:B$28)))</f>
        <v>9</v>
      </c>
      <c r="B14" s="285" t="s">
        <v>44</v>
      </c>
      <c r="C14" s="147">
        <v>15</v>
      </c>
      <c r="D14" s="233">
        <v>2</v>
      </c>
      <c r="E14" s="234">
        <v>9</v>
      </c>
      <c r="F14" s="235">
        <v>10</v>
      </c>
      <c r="G14" s="231">
        <v>2</v>
      </c>
      <c r="H14" s="236">
        <v>4</v>
      </c>
      <c r="I14" s="234">
        <v>1</v>
      </c>
      <c r="J14" s="233">
        <v>1</v>
      </c>
      <c r="K14" s="234">
        <v>3</v>
      </c>
      <c r="L14" s="237">
        <v>3</v>
      </c>
      <c r="M14" s="281"/>
      <c r="N14" s="200">
        <f ca="1">OFFSET(Очки!$A$3,F14,D14+QUOTIENT(MAX($C$29-11,0), 2)*4)</f>
        <v>4</v>
      </c>
      <c r="O14" s="196">
        <f ca="1">IF(F14&lt;E14,OFFSET(IF(OR($C$29=11,$C$29=12),Очки!$B$17,Очки!$O$18),2+E14-F14,IF(D14=2,12,13-E14)),0)</f>
        <v>0</v>
      </c>
      <c r="P14" s="196"/>
      <c r="Q14" s="271"/>
      <c r="R14" s="200">
        <f ca="1">OFFSET(Очки!$A$3,I14,G14+QUOTIENT(MAX($C$29-11,0), 2)*4)</f>
        <v>10.5</v>
      </c>
      <c r="S14" s="196">
        <f ca="1">IF(I14&lt;H14,OFFSET(IF(OR($C$29=11,$C$29=12),Очки!$B$17,Очки!$O$18),2+H14-I14,IF(G14=2,12,13-H14)),0)</f>
        <v>2.1</v>
      </c>
      <c r="T14" s="196"/>
      <c r="U14" s="271"/>
      <c r="V14" s="200">
        <f ca="1">OFFSET(Очки!$A$3,L14,J14+QUOTIENT(MAX($C$29-11,0), 2)*4)</f>
        <v>14</v>
      </c>
      <c r="W14" s="196">
        <f ca="1">IF(L14&lt;K14,OFFSET(IF(OR($C$29=11,$C$29=12),Очки!$B$17,Очки!$O$18),2+K14-L14,IF(J14=2,12,13-K14)),0)</f>
        <v>0</v>
      </c>
      <c r="X14" s="196"/>
      <c r="Y14" s="197"/>
      <c r="Z14" s="136"/>
      <c r="AA14" s="137"/>
      <c r="AB14" s="191">
        <f t="shared" ca="1" si="0"/>
        <v>30.6</v>
      </c>
      <c r="AC14" s="127"/>
      <c r="AD14" s="127"/>
      <c r="AE14" s="127"/>
    </row>
    <row r="15" spans="1:31" ht="15.75">
      <c r="A15" s="156">
        <f ca="1">RANK(AB15,AB$6:OFFSET(AB$6,0,0,COUNTA(B$6:B$28)))</f>
        <v>10</v>
      </c>
      <c r="B15" s="153" t="s">
        <v>43</v>
      </c>
      <c r="C15" s="147" t="s">
        <v>25</v>
      </c>
      <c r="D15" s="233">
        <v>2</v>
      </c>
      <c r="E15" s="234">
        <v>8</v>
      </c>
      <c r="F15" s="235">
        <v>7</v>
      </c>
      <c r="G15" s="231">
        <v>1</v>
      </c>
      <c r="H15" s="236">
        <v>1</v>
      </c>
      <c r="I15" s="234">
        <v>1</v>
      </c>
      <c r="J15" s="233">
        <v>2</v>
      </c>
      <c r="K15" s="234">
        <v>5</v>
      </c>
      <c r="L15" s="237">
        <v>4</v>
      </c>
      <c r="M15" s="281"/>
      <c r="N15" s="200">
        <f ca="1">OFFSET(Очки!$A$3,F15,D15+QUOTIENT(MAX($C$29-11,0), 2)*4)</f>
        <v>5.5</v>
      </c>
      <c r="O15" s="196">
        <f ca="1">IF(F15&lt;E15,OFFSET(IF(OR($C$29=11,$C$29=12),Очки!$B$17,Очки!$O$18),2+E15-F15,IF(D15=2,12,13-E15)),0)</f>
        <v>0.7</v>
      </c>
      <c r="P15" s="196"/>
      <c r="Q15" s="271"/>
      <c r="R15" s="200">
        <f ca="1">OFFSET(Очки!$A$3,I15,G15+QUOTIENT(MAX($C$29-11,0), 2)*4)</f>
        <v>16</v>
      </c>
      <c r="S15" s="196">
        <f ca="1">IF(I15&lt;H15,OFFSET(IF(OR($C$29=11,$C$29=12),Очки!$B$17,Очки!$O$18),2+H15-I15,IF(G15=2,12,13-H15)),0)</f>
        <v>0</v>
      </c>
      <c r="T15" s="196"/>
      <c r="U15" s="271"/>
      <c r="V15" s="200">
        <f ca="1">OFFSET(Очки!$A$3,L15,J15+QUOTIENT(MAX($C$29-11,0), 2)*4)</f>
        <v>7.5</v>
      </c>
      <c r="W15" s="196">
        <f ca="1">IF(L15&lt;K15,OFFSET(IF(OR($C$29=11,$C$29=12),Очки!$B$17,Очки!$O$18),2+K15-L15,IF(J15=2,12,13-K15)),0)</f>
        <v>0.7</v>
      </c>
      <c r="X15" s="196"/>
      <c r="Y15" s="197"/>
      <c r="Z15" s="136"/>
      <c r="AA15" s="137"/>
      <c r="AB15" s="191">
        <f t="shared" ca="1" si="0"/>
        <v>30.4</v>
      </c>
      <c r="AC15" s="127"/>
      <c r="AD15" s="127"/>
      <c r="AE15" s="127"/>
    </row>
    <row r="16" spans="1:31" ht="15" customHeight="1">
      <c r="A16" s="156">
        <f ca="1">RANK(AB16,AB$6:OFFSET(AB$6,0,0,COUNTA(B$6:B$28)))</f>
        <v>11</v>
      </c>
      <c r="B16" s="152" t="s">
        <v>81</v>
      </c>
      <c r="C16" s="147" t="s">
        <v>25</v>
      </c>
      <c r="D16" s="233">
        <v>1</v>
      </c>
      <c r="E16" s="234">
        <v>3</v>
      </c>
      <c r="F16" s="235">
        <v>8</v>
      </c>
      <c r="G16" s="231">
        <v>1</v>
      </c>
      <c r="H16" s="236">
        <v>3</v>
      </c>
      <c r="I16" s="234">
        <v>3</v>
      </c>
      <c r="J16" s="230">
        <v>2</v>
      </c>
      <c r="K16" s="234">
        <v>10</v>
      </c>
      <c r="L16" s="237">
        <v>6</v>
      </c>
      <c r="M16" s="281"/>
      <c r="N16" s="200">
        <f ca="1">OFFSET(Очки!$A$3,F16,D16+QUOTIENT(MAX($C$29-11,0), 2)*4)</f>
        <v>10.5</v>
      </c>
      <c r="O16" s="196">
        <f ca="1">IF(F16&lt;E16,OFFSET(IF(OR($C$29=11,$C$29=12),Очки!$B$17,Очки!$O$18),2+E16-F16,IF(D16=2,12,13-E16)),0)</f>
        <v>0</v>
      </c>
      <c r="P16" s="196"/>
      <c r="Q16" s="271">
        <v>-5</v>
      </c>
      <c r="R16" s="200">
        <f ca="1">OFFSET(Очки!$A$3,I16,G16+QUOTIENT(MAX($C$29-11,0), 2)*4)</f>
        <v>14</v>
      </c>
      <c r="S16" s="196">
        <f ca="1">IF(I16&lt;H16,OFFSET(IF(OR($C$29=11,$C$29=12),Очки!$B$17,Очки!$O$18),2+H16-I16,IF(G16=2,12,13-H16)),0)</f>
        <v>0</v>
      </c>
      <c r="T16" s="196"/>
      <c r="U16" s="271"/>
      <c r="V16" s="200">
        <f ca="1">OFFSET(Очки!$A$3,L16,J16+QUOTIENT(MAX($C$29-11,0), 2)*4)</f>
        <v>6</v>
      </c>
      <c r="W16" s="196">
        <f ca="1">IF(L16&lt;K16,OFFSET(IF(OR($C$29=11,$C$29=12),Очки!$B$17,Очки!$O$18),2+K16-L16,IF(J16=2,12,13-K16)),0)</f>
        <v>2.8</v>
      </c>
      <c r="X16" s="196"/>
      <c r="Y16" s="197"/>
      <c r="Z16" s="136"/>
      <c r="AA16" s="137"/>
      <c r="AB16" s="191">
        <f t="shared" ca="1" si="0"/>
        <v>28.3</v>
      </c>
      <c r="AD16" s="127"/>
    </row>
    <row r="17" spans="1:30" ht="15.75">
      <c r="A17" s="156">
        <f ca="1">RANK(AB17,AB$6:OFFSET(AB$6,0,0,COUNTA(B$6:B$28)))</f>
        <v>12</v>
      </c>
      <c r="B17" s="289" t="s">
        <v>57</v>
      </c>
      <c r="C17" s="147" t="s">
        <v>25</v>
      </c>
      <c r="D17" s="233">
        <v>2</v>
      </c>
      <c r="E17" s="234">
        <v>2</v>
      </c>
      <c r="F17" s="235">
        <v>1</v>
      </c>
      <c r="G17" s="231">
        <v>2</v>
      </c>
      <c r="H17" s="236">
        <v>1</v>
      </c>
      <c r="I17" s="234">
        <v>7</v>
      </c>
      <c r="J17" s="230">
        <v>2</v>
      </c>
      <c r="K17" s="234">
        <v>2</v>
      </c>
      <c r="L17" s="237">
        <v>1</v>
      </c>
      <c r="M17" s="281"/>
      <c r="N17" s="200">
        <f ca="1">OFFSET(Очки!$A$3,F17,D17+QUOTIENT(MAX($C$29-11,0), 2)*4)</f>
        <v>10.5</v>
      </c>
      <c r="O17" s="196">
        <f ca="1">IF(F17&lt;E17,OFFSET(IF(OR($C$29=11,$C$29=12),Очки!$B$17,Очки!$O$18),2+E17-F17,IF(D17=2,12,13-E17)),0)</f>
        <v>0.7</v>
      </c>
      <c r="P17" s="196"/>
      <c r="Q17" s="271"/>
      <c r="R17" s="200">
        <f ca="1">OFFSET(Очки!$A$3,I17,G17+QUOTIENT(MAX($C$29-11,0), 2)*4)</f>
        <v>5.5</v>
      </c>
      <c r="S17" s="196">
        <f ca="1">IF(I17&lt;H17,OFFSET(IF(OR($C$29=11,$C$29=12),Очки!$B$17,Очки!$O$18),2+H17-I17,IF(G17=2,12,13-H17)),0)</f>
        <v>0</v>
      </c>
      <c r="T17" s="196"/>
      <c r="U17" s="271"/>
      <c r="V17" s="200">
        <f ca="1">OFFSET(Очки!$A$3,L17,J17+QUOTIENT(MAX($C$29-11,0), 2)*4)</f>
        <v>10.5</v>
      </c>
      <c r="W17" s="196">
        <f ca="1">IF(L17&lt;K17,OFFSET(IF(OR($C$29=11,$C$29=12),Очки!$B$17,Очки!$O$18),2+K17-L17,IF(J17=2,12,13-K17)),0)</f>
        <v>0.7</v>
      </c>
      <c r="X17" s="196"/>
      <c r="Y17" s="197"/>
      <c r="Z17" s="136"/>
      <c r="AA17" s="137"/>
      <c r="AB17" s="191">
        <f t="shared" ca="1" si="0"/>
        <v>27.9</v>
      </c>
      <c r="AD17" s="127"/>
    </row>
    <row r="18" spans="1:30" ht="15.75">
      <c r="A18" s="156">
        <f ca="1">RANK(AB18,AB$6:OFFSET(AB$6,0,0,COUNTA(B$6:B$28)))</f>
        <v>13</v>
      </c>
      <c r="B18" s="446" t="s">
        <v>90</v>
      </c>
      <c r="C18" s="147">
        <v>10</v>
      </c>
      <c r="D18" s="233">
        <v>1</v>
      </c>
      <c r="E18" s="234">
        <v>10</v>
      </c>
      <c r="F18" s="235">
        <v>7</v>
      </c>
      <c r="G18" s="231">
        <v>2</v>
      </c>
      <c r="H18" s="236">
        <v>5</v>
      </c>
      <c r="I18" s="234">
        <v>8</v>
      </c>
      <c r="J18" s="233">
        <v>2</v>
      </c>
      <c r="K18" s="234">
        <v>7</v>
      </c>
      <c r="L18" s="237">
        <v>9</v>
      </c>
      <c r="M18" s="281">
        <v>2.5</v>
      </c>
      <c r="N18" s="200">
        <f ca="1">OFFSET(Очки!$A$3,F18,D18+QUOTIENT(MAX($C$29-11,0), 2)*4)</f>
        <v>11</v>
      </c>
      <c r="O18" s="196">
        <f ca="1">IF(F18&lt;E18,OFFSET(IF(OR($C$29=11,$C$29=12),Очки!$B$17,Очки!$O$18),2+E18-F18,IF(D18=2,12,13-E18)),0)</f>
        <v>3.7</v>
      </c>
      <c r="P18" s="196"/>
      <c r="Q18" s="271"/>
      <c r="R18" s="200">
        <f ca="1">OFFSET(Очки!$A$3,I18,G18+QUOTIENT(MAX($C$29-11,0), 2)*4)</f>
        <v>5</v>
      </c>
      <c r="S18" s="196">
        <f ca="1">IF(I18&lt;H18,OFFSET(IF(OR($C$29=11,$C$29=12),Очки!$B$17,Очки!$O$18),2+H18-I18,IF(G18=2,12,13-H18)),0)</f>
        <v>0</v>
      </c>
      <c r="T18" s="196"/>
      <c r="U18" s="271"/>
      <c r="V18" s="200">
        <f ca="1">OFFSET(Очки!$A$3,L18,J18+QUOTIENT(MAX($C$29-11,0), 2)*4)</f>
        <v>4.5</v>
      </c>
      <c r="W18" s="196">
        <f ca="1">IF(L18&lt;K18,OFFSET(IF(OR($C$29=11,$C$29=12),Очки!$B$17,Очки!$O$18),2+K18-L18,IF(J18=2,12,13-K18)),0)</f>
        <v>0</v>
      </c>
      <c r="X18" s="196"/>
      <c r="Y18" s="197"/>
      <c r="Z18" s="136"/>
      <c r="AA18" s="137"/>
      <c r="AB18" s="191">
        <f t="shared" ca="1" si="0"/>
        <v>26.7</v>
      </c>
      <c r="AD18" s="127"/>
    </row>
    <row r="19" spans="1:30" ht="15.75">
      <c r="A19" s="156">
        <f ca="1">RANK(AB19,AB$6:OFFSET(AB$6,0,0,COUNTA(B$6:B$28)))</f>
        <v>14</v>
      </c>
      <c r="B19" s="445" t="s">
        <v>82</v>
      </c>
      <c r="C19" s="147">
        <v>12.5</v>
      </c>
      <c r="D19" s="233">
        <v>2</v>
      </c>
      <c r="E19" s="234">
        <v>3</v>
      </c>
      <c r="F19" s="235">
        <v>4</v>
      </c>
      <c r="G19" s="231">
        <v>2</v>
      </c>
      <c r="H19" s="236">
        <v>2</v>
      </c>
      <c r="I19" s="234">
        <v>5</v>
      </c>
      <c r="J19" s="230">
        <v>2</v>
      </c>
      <c r="K19" s="234">
        <v>1</v>
      </c>
      <c r="L19" s="237">
        <v>2</v>
      </c>
      <c r="M19" s="281"/>
      <c r="N19" s="200">
        <f ca="1">OFFSET(Очки!$A$3,F19,D19+QUOTIENT(MAX($C$29-11,0), 2)*4)</f>
        <v>7.5</v>
      </c>
      <c r="O19" s="196">
        <f ca="1">IF(F19&lt;E19,OFFSET(IF(OR($C$29=11,$C$29=12),Очки!$B$17,Очки!$O$18),2+E19-F19,IF(D19=2,12,13-E19)),0)</f>
        <v>0</v>
      </c>
      <c r="P19" s="196"/>
      <c r="Q19" s="271"/>
      <c r="R19" s="200">
        <f ca="1">OFFSET(Очки!$A$3,I19,G19+QUOTIENT(MAX($C$29-11,0), 2)*4)</f>
        <v>6.5</v>
      </c>
      <c r="S19" s="196">
        <f ca="1">IF(I19&lt;H19,OFFSET(IF(OR($C$29=11,$C$29=12),Очки!$B$17,Очки!$O$18),2+H19-I19,IF(G19=2,12,13-H19)),0)</f>
        <v>0</v>
      </c>
      <c r="T19" s="196"/>
      <c r="U19" s="271"/>
      <c r="V19" s="200">
        <f ca="1">OFFSET(Очки!$A$3,L19,J19+QUOTIENT(MAX($C$29-11,0), 2)*4)</f>
        <v>9.5</v>
      </c>
      <c r="W19" s="196">
        <f ca="1">IF(L19&lt;K19,OFFSET(IF(OR($C$29=11,$C$29=12),Очки!$B$17,Очки!$O$18),2+K19-L19,IF(J19=2,12,13-K19)),0)</f>
        <v>0</v>
      </c>
      <c r="X19" s="196"/>
      <c r="Y19" s="197"/>
      <c r="Z19" s="136"/>
      <c r="AA19" s="137"/>
      <c r="AB19" s="191">
        <f t="shared" ca="1" si="0"/>
        <v>23.5</v>
      </c>
      <c r="AD19" s="127"/>
    </row>
    <row r="20" spans="1:30" ht="15.75">
      <c r="A20" s="156">
        <f ca="1">RANK(AB20,AB$6:OFFSET(AB$6,0,0,COUNTA(B$6:B$28)))</f>
        <v>15</v>
      </c>
      <c r="B20" s="288" t="s">
        <v>86</v>
      </c>
      <c r="C20" s="147" t="s">
        <v>25</v>
      </c>
      <c r="D20" s="233">
        <v>2</v>
      </c>
      <c r="E20" s="234">
        <v>1</v>
      </c>
      <c r="F20" s="235">
        <v>2</v>
      </c>
      <c r="G20" s="231">
        <v>2</v>
      </c>
      <c r="H20" s="236">
        <v>10</v>
      </c>
      <c r="I20" s="234">
        <v>4</v>
      </c>
      <c r="J20" s="233">
        <v>1</v>
      </c>
      <c r="K20" s="234">
        <v>6</v>
      </c>
      <c r="L20" s="237">
        <v>7</v>
      </c>
      <c r="M20" s="281"/>
      <c r="N20" s="200">
        <f ca="1">OFFSET(Очки!$A$3,F20,D20+QUOTIENT(MAX($C$29-11,0), 2)*4)</f>
        <v>9.5</v>
      </c>
      <c r="O20" s="196">
        <f ca="1">IF(F20&lt;E20,OFFSET(IF(OR($C$29=11,$C$29=12),Очки!$B$17,Очки!$O$18),2+E20-F20,IF(D20=2,12,13-E20)),0)</f>
        <v>0</v>
      </c>
      <c r="P20" s="196"/>
      <c r="Q20" s="271"/>
      <c r="R20" s="200">
        <f ca="1">OFFSET(Очки!$A$3,I20,G20+QUOTIENT(MAX($C$29-11,0), 2)*4)</f>
        <v>7.5</v>
      </c>
      <c r="S20" s="196">
        <f ca="1">IF(I20&lt;H20,OFFSET(IF(OR($C$29=11,$C$29=12),Очки!$B$17,Очки!$O$18),2+H20-I20,IF(G20=2,12,13-H20)),0)</f>
        <v>4.2</v>
      </c>
      <c r="T20" s="196">
        <v>0.5</v>
      </c>
      <c r="U20" s="271">
        <v>-5</v>
      </c>
      <c r="V20" s="200">
        <f ca="1">OFFSET(Очки!$A$3,L20,J20+QUOTIENT(MAX($C$29-11,0), 2)*4)</f>
        <v>11</v>
      </c>
      <c r="W20" s="196">
        <f ca="1">IF(L20&lt;K20,OFFSET(IF(OR($C$29=11,$C$29=12),Очки!$B$17,Очки!$O$18),2+K20-L20,IF(J20=2,12,13-K20)),0)</f>
        <v>0</v>
      </c>
      <c r="X20" s="196"/>
      <c r="Y20" s="197">
        <v>-5</v>
      </c>
      <c r="Z20" s="136"/>
      <c r="AA20" s="137"/>
      <c r="AB20" s="191">
        <f t="shared" ca="1" si="0"/>
        <v>22.7</v>
      </c>
      <c r="AD20" s="127"/>
    </row>
    <row r="21" spans="1:30" ht="15.75">
      <c r="A21" s="156">
        <f ca="1">RANK(AB21,AB$6:OFFSET(AB$6,0,0,COUNTA(B$6:B$28)))</f>
        <v>16</v>
      </c>
      <c r="B21" s="448" t="s">
        <v>53</v>
      </c>
      <c r="C21" s="227" t="s">
        <v>25</v>
      </c>
      <c r="D21" s="233">
        <v>2</v>
      </c>
      <c r="E21" s="234">
        <v>10</v>
      </c>
      <c r="F21" s="235">
        <v>9</v>
      </c>
      <c r="G21" s="231">
        <v>2</v>
      </c>
      <c r="H21" s="236">
        <v>7</v>
      </c>
      <c r="I21" s="234">
        <v>9</v>
      </c>
      <c r="J21" s="230">
        <v>2</v>
      </c>
      <c r="K21" s="234">
        <v>4</v>
      </c>
      <c r="L21" s="237">
        <v>3</v>
      </c>
      <c r="M21" s="281"/>
      <c r="N21" s="200">
        <f ca="1">OFFSET(Очки!$A$3,F21,D21+QUOTIENT(MAX($C$29-11,0), 2)*4)</f>
        <v>4.5</v>
      </c>
      <c r="O21" s="196">
        <f ca="1">IF(F21&lt;E21,OFFSET(IF(OR($C$29=11,$C$29=12),Очки!$B$17,Очки!$O$18),2+E21-F21,IF(D21=2,12,13-E21)),0)</f>
        <v>0.7</v>
      </c>
      <c r="P21" s="196"/>
      <c r="Q21" s="271"/>
      <c r="R21" s="200">
        <f ca="1">OFFSET(Очки!$A$3,I21,G21+QUOTIENT(MAX($C$29-11,0), 2)*4)</f>
        <v>4.5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>
        <f ca="1">OFFSET(Очки!$A$3,L21,J21+QUOTIENT(MAX($C$29-11,0), 2)*4)</f>
        <v>8.5</v>
      </c>
      <c r="W21" s="196">
        <f ca="1">IF(L21&lt;K21,OFFSET(IF(OR($C$29=11,$C$29=12),Очки!$B$17,Очки!$O$18),2+K21-L21,IF(J21=2,12,13-K21)),0)</f>
        <v>0.7</v>
      </c>
      <c r="X21" s="196"/>
      <c r="Y21" s="197"/>
      <c r="Z21" s="136"/>
      <c r="AA21" s="137"/>
      <c r="AB21" s="191">
        <f t="shared" ca="1" si="0"/>
        <v>18.899999999999999</v>
      </c>
      <c r="AD21" s="127"/>
    </row>
    <row r="22" spans="1:30" ht="15.75">
      <c r="A22" s="156">
        <f ca="1">RANK(AB22,AB$6:OFFSET(AB$6,0,0,COUNTA(B$6:B$28)))</f>
        <v>17</v>
      </c>
      <c r="B22" s="153" t="s">
        <v>64</v>
      </c>
      <c r="C22" s="227" t="s">
        <v>25</v>
      </c>
      <c r="D22" s="233">
        <v>1</v>
      </c>
      <c r="E22" s="234">
        <v>2</v>
      </c>
      <c r="F22" s="235">
        <v>5</v>
      </c>
      <c r="G22" s="231">
        <v>2</v>
      </c>
      <c r="H22" s="236">
        <v>9</v>
      </c>
      <c r="I22" s="234">
        <v>5</v>
      </c>
      <c r="J22" s="233">
        <v>2</v>
      </c>
      <c r="K22" s="234">
        <v>9</v>
      </c>
      <c r="L22" s="237">
        <v>8</v>
      </c>
      <c r="M22" s="281"/>
      <c r="N22" s="200">
        <f ca="1">OFFSET(Очки!$A$3,F22,D22+QUOTIENT(MAX($C$29-11,0), 2)*4)</f>
        <v>12</v>
      </c>
      <c r="O22" s="196">
        <f ca="1">IF(F22&lt;E22,OFFSET(IF(OR($C$29=11,$C$29=12),Очки!$B$17,Очки!$O$18),2+E22-F22,IF(D22=2,12,13-E22)),0)</f>
        <v>0</v>
      </c>
      <c r="P22" s="196"/>
      <c r="Q22" s="271">
        <v>-10</v>
      </c>
      <c r="R22" s="200">
        <f ca="1">OFFSET(Очки!$A$3,I22,G22+QUOTIENT(MAX($C$29-11,0), 2)*4)</f>
        <v>6.5</v>
      </c>
      <c r="S22" s="196">
        <f ca="1">IF(I22&lt;H22,OFFSET(IF(OR($C$29=11,$C$29=12),Очки!$B$17,Очки!$O$18),2+H22-I22,IF(G22=2,12,13-H22)),0)</f>
        <v>2.8</v>
      </c>
      <c r="T22" s="196"/>
      <c r="U22" s="271"/>
      <c r="V22" s="200">
        <f ca="1">OFFSET(Очки!$A$3,L22,J22+QUOTIENT(MAX($C$29-11,0), 2)*4)</f>
        <v>5</v>
      </c>
      <c r="W22" s="196">
        <f ca="1">IF(L22&lt;K22,OFFSET(IF(OR($C$29=11,$C$29=12),Очки!$B$17,Очки!$O$18),2+K22-L22,IF(J22=2,12,13-K22)),0)</f>
        <v>0.7</v>
      </c>
      <c r="X22" s="196"/>
      <c r="Y22" s="197"/>
      <c r="Z22" s="136"/>
      <c r="AA22" s="137"/>
      <c r="AB22" s="191">
        <f t="shared" ca="1" si="0"/>
        <v>17</v>
      </c>
      <c r="AD22" s="127"/>
    </row>
    <row r="23" spans="1:30" ht="15.95" customHeight="1">
      <c r="A23" s="156">
        <f ca="1">RANK(AB23,AB$6:OFFSET(AB$6,0,0,COUNTA(B$6:B$28)))</f>
        <v>18</v>
      </c>
      <c r="B23" s="153" t="s">
        <v>63</v>
      </c>
      <c r="C23" s="227" t="s">
        <v>25</v>
      </c>
      <c r="D23" s="233">
        <v>2</v>
      </c>
      <c r="E23" s="234">
        <v>7</v>
      </c>
      <c r="F23" s="235">
        <v>7</v>
      </c>
      <c r="G23" s="231">
        <v>2</v>
      </c>
      <c r="H23" s="236">
        <v>6</v>
      </c>
      <c r="I23" s="234">
        <v>2</v>
      </c>
      <c r="J23" s="233">
        <v>2</v>
      </c>
      <c r="K23" s="234">
        <v>6</v>
      </c>
      <c r="L23" s="237">
        <v>7</v>
      </c>
      <c r="M23" s="281"/>
      <c r="N23" s="200">
        <f ca="1">OFFSET(Очки!$A$3,F23,D23+QUOTIENT(MAX($C$29-11,0), 2)*4)</f>
        <v>5.5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>
        <f ca="1">OFFSET(Очки!$A$3,I23,G23+QUOTIENT(MAX($C$29-11,0), 2)*4)</f>
        <v>9.5</v>
      </c>
      <c r="S23" s="196">
        <f ca="1">IF(I23&lt;H23,OFFSET(IF(OR($C$29=11,$C$29=12),Очки!$B$17,Очки!$O$18),2+H23-I23,IF(G23=2,12,13-H23)),0)</f>
        <v>2.8</v>
      </c>
      <c r="T23" s="196"/>
      <c r="U23" s="271"/>
      <c r="V23" s="200">
        <f ca="1">OFFSET(Очки!$A$3,L23,J23+QUOTIENT(MAX($C$29-11,0), 2)*4)</f>
        <v>5.5</v>
      </c>
      <c r="W23" s="196">
        <f ca="1">IF(L23&lt;K23,OFFSET(IF(OR($C$29=11,$C$29=12),Очки!$B$17,Очки!$O$18),2+K23-L23,IF(J23=2,12,13-K23)),0)</f>
        <v>0</v>
      </c>
      <c r="X23" s="196"/>
      <c r="Y23" s="197">
        <f>-5-5</f>
        <v>-10</v>
      </c>
      <c r="Z23" s="136"/>
      <c r="AA23" s="137"/>
      <c r="AB23" s="191">
        <f t="shared" ca="1" si="0"/>
        <v>13.3</v>
      </c>
      <c r="AD23" s="127"/>
    </row>
    <row r="24" spans="1:30" ht="15.95" customHeight="1">
      <c r="A24" s="156">
        <f ca="1">RANK(AB24,AB$6:OFFSET(AB$6,0,0,COUNTA(B$6:B$28)))</f>
        <v>19</v>
      </c>
      <c r="B24" s="152" t="s">
        <v>85</v>
      </c>
      <c r="C24" s="227" t="s">
        <v>25</v>
      </c>
      <c r="D24" s="233">
        <v>2</v>
      </c>
      <c r="E24" s="234">
        <v>4</v>
      </c>
      <c r="F24" s="235">
        <v>3</v>
      </c>
      <c r="G24" s="231">
        <v>2</v>
      </c>
      <c r="H24" s="236">
        <v>8</v>
      </c>
      <c r="I24" s="234">
        <v>9</v>
      </c>
      <c r="J24" s="230">
        <v>2</v>
      </c>
      <c r="K24" s="234">
        <v>3</v>
      </c>
      <c r="L24" s="237">
        <v>5</v>
      </c>
      <c r="M24" s="281"/>
      <c r="N24" s="200">
        <f ca="1">OFFSET(Очки!$A$3,F24,D24+QUOTIENT(MAX($C$29-11,0), 2)*4)</f>
        <v>8.5</v>
      </c>
      <c r="O24" s="196">
        <f ca="1">IF(F24&lt;E24,OFFSET(IF(OR($C$29=11,$C$29=12),Очки!$B$17,Очки!$O$18),2+E24-F24,IF(D24=2,12,13-E24)),0)</f>
        <v>0.7</v>
      </c>
      <c r="P24" s="196"/>
      <c r="Q24" s="271"/>
      <c r="R24" s="200">
        <f ca="1">OFFSET(Очки!$A$3,I24,G24+QUOTIENT(MAX($C$29-11,0), 2)*4)</f>
        <v>4.5</v>
      </c>
      <c r="S24" s="196">
        <f ca="1">IF(I24&lt;H24,OFFSET(IF(OR($C$29=11,$C$29=12),Очки!$B$17,Очки!$O$18),2+H24-I24,IF(G24=2,12,13-H24)),0)</f>
        <v>0</v>
      </c>
      <c r="T24" s="196"/>
      <c r="U24" s="271">
        <v>-8</v>
      </c>
      <c r="V24" s="200">
        <f ca="1">OFFSET(Очки!$A$3,L24,J24+QUOTIENT(MAX($C$29-11,0), 2)*4)</f>
        <v>6.5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0"/>
        <v>12.2</v>
      </c>
      <c r="AD24" s="127"/>
    </row>
    <row r="25" spans="1:30" ht="15.95" customHeight="1">
      <c r="A25" s="156">
        <f ca="1">RANK(AB25,AB$6:OFFSET(AB$6,0,0,COUNTA(B$6:B$28)))</f>
        <v>20</v>
      </c>
      <c r="B25" s="158" t="s">
        <v>89</v>
      </c>
      <c r="C25" s="227" t="s">
        <v>25</v>
      </c>
      <c r="D25" s="233">
        <v>2</v>
      </c>
      <c r="E25" s="234">
        <v>5</v>
      </c>
      <c r="F25" s="235">
        <v>6</v>
      </c>
      <c r="G25" s="231">
        <v>2</v>
      </c>
      <c r="H25" s="236">
        <v>3</v>
      </c>
      <c r="I25" s="234">
        <v>3</v>
      </c>
      <c r="J25" s="230">
        <v>2</v>
      </c>
      <c r="K25" s="234">
        <v>8</v>
      </c>
      <c r="L25" s="237">
        <v>9</v>
      </c>
      <c r="M25" s="281"/>
      <c r="N25" s="200">
        <f ca="1">OFFSET(Очки!$A$3,F25,D25+QUOTIENT(MAX($C$29-11,0), 2)*4)</f>
        <v>6</v>
      </c>
      <c r="O25" s="196">
        <f ca="1">IF(F25&lt;E25,OFFSET(IF(OR($C$29=11,$C$29=12),Очки!$B$17,Очки!$O$18),2+E25-F25,IF(D25=2,12,13-E25)),0)</f>
        <v>0</v>
      </c>
      <c r="P25" s="196"/>
      <c r="Q25" s="271">
        <v>-5</v>
      </c>
      <c r="R25" s="200">
        <f ca="1">OFFSET(Очки!$A$3,I25,G25+QUOTIENT(MAX($C$29-11,0), 2)*4)</f>
        <v>8.5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>
        <f ca="1">OFFSET(Очки!$A$3,L25,J25+QUOTIENT(MAX($C$29-11,0), 2)*4)</f>
        <v>4.5</v>
      </c>
      <c r="W25" s="196">
        <f ca="1">IF(L25&lt;K25,OFFSET(IF(OR($C$29=11,$C$29=12),Очки!$B$17,Очки!$O$18),2+K25-L25,IF(J25=2,12,13-K25)),0)</f>
        <v>0</v>
      </c>
      <c r="X25" s="196"/>
      <c r="Y25" s="197">
        <v>-5</v>
      </c>
      <c r="Z25" s="136"/>
      <c r="AA25" s="137"/>
      <c r="AB25" s="191">
        <f t="shared" ca="1" si="0"/>
        <v>9</v>
      </c>
      <c r="AD25" s="127"/>
    </row>
    <row r="26" spans="1:30" ht="15.95" customHeight="1">
      <c r="A26" s="156" t="e">
        <f ca="1">RANK(AB26,AB$6:OFFSET(AB$6,0,0,COUNTA(B$6:B$28)))</f>
        <v>#N/A</v>
      </c>
      <c r="B26" s="447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ca="1">SUM(M26:Y26)</f>
        <v>0</v>
      </c>
      <c r="AD26" s="127"/>
    </row>
    <row r="27" spans="1:30" ht="15.95" customHeight="1">
      <c r="A27" s="156" t="e">
        <f ca="1">RANK(AB27,AB$6:OFFSET(AB$6,0,0,COUNTA(B$6:B$28)))</f>
        <v>#N/A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ca="1">SUM(M27:Y27)</f>
        <v>0</v>
      </c>
      <c r="AD27" s="127"/>
    </row>
    <row r="28" spans="1:30" ht="15.95" customHeight="1" thickBot="1">
      <c r="A28" s="160" t="e">
        <f ca="1">RANK(AB28,AB$6:OFFSET(AB$6,0,0,COUNTA(B$6:B$28)))</f>
        <v>#N/A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ca="1">SUM(M28:Y28)</f>
        <v>0</v>
      </c>
      <c r="AD28" s="127"/>
    </row>
    <row r="29" spans="1:30" ht="15.95" customHeight="1">
      <c r="B29" s="127" t="s">
        <v>42</v>
      </c>
      <c r="C29" s="127">
        <f>COUNTA(B6:B28)</f>
        <v>20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sortState ref="A6:AB25">
    <sortCondition ref="A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7" priority="3">
      <formula>AND(E6&gt;F6,O6=0)</formula>
    </cfRule>
  </conditionalFormatting>
  <conditionalFormatting sqref="S6:S28">
    <cfRule type="expression" dxfId="16" priority="2">
      <formula>AND(H6&gt;I6,S6=0)</formula>
    </cfRule>
  </conditionalFormatting>
  <conditionalFormatting sqref="W6:W28">
    <cfRule type="expression" dxfId="15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6" sqref="B6"/>
    </sheetView>
  </sheetViews>
  <sheetFormatPr defaultColWidth="8.85546875" defaultRowHeight="15"/>
  <cols>
    <col min="1" max="1" width="5.28515625" style="126" customWidth="1"/>
    <col min="2" max="2" width="45.14062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99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>
        <f ca="1">RANK(AB6,AB$6:OFFSET(AB$6,0,0,COUNTA(B$6:B$28)))</f>
        <v>1</v>
      </c>
      <c r="B6" s="153" t="s">
        <v>45</v>
      </c>
      <c r="C6" s="147">
        <v>10</v>
      </c>
      <c r="D6" s="265">
        <v>1</v>
      </c>
      <c r="E6" s="266">
        <v>5</v>
      </c>
      <c r="F6" s="267">
        <v>1</v>
      </c>
      <c r="G6" s="268">
        <v>1</v>
      </c>
      <c r="H6" s="232">
        <v>8</v>
      </c>
      <c r="I6" s="266">
        <v>5</v>
      </c>
      <c r="J6" s="265">
        <v>1</v>
      </c>
      <c r="K6" s="266">
        <v>8</v>
      </c>
      <c r="L6" s="269">
        <v>5</v>
      </c>
      <c r="M6" s="280">
        <v>1</v>
      </c>
      <c r="N6" s="226">
        <f ca="1">OFFSET(Очки!$A$3,F6,D6+QUOTIENT(MAX($C$29-11,0), 2)*4)</f>
        <v>16</v>
      </c>
      <c r="O6" s="194">
        <f ca="1">IF(F6&lt;E6,OFFSET(IF(OR($C$29=11,$C$29=12),Очки!$B$17,Очки!$O$18),2+E6-F6,IF(D6=2,12,13-E6)),0)</f>
        <v>3.1000000000000005</v>
      </c>
      <c r="P6" s="194">
        <v>2.5</v>
      </c>
      <c r="Q6" s="270"/>
      <c r="R6" s="226">
        <f ca="1">OFFSET(Очки!$A$3,I6,G6+QUOTIENT(MAX($C$29-11,0), 2)*4)</f>
        <v>12</v>
      </c>
      <c r="S6" s="194">
        <f ca="1">IF(I6&lt;H6,OFFSET(IF(OR($C$29=11,$C$29=12),Очки!$B$17,Очки!$O$18),2+H6-I6,IF(G6=2,12,13-H6)),0)</f>
        <v>3.3</v>
      </c>
      <c r="T6" s="194">
        <v>2.5</v>
      </c>
      <c r="U6" s="270"/>
      <c r="V6" s="226">
        <f ca="1">OFFSET(Очки!$A$3,L6,J6+QUOTIENT(MAX($C$29-11,0), 2)*4)</f>
        <v>12</v>
      </c>
      <c r="W6" s="194">
        <f ca="1">IF(L6&lt;K6,OFFSET(IF(OR($C$29=11,$C$29=12),Очки!$B$17,Очки!$O$18),2+K6-L6,IF(J6=2,12,13-K6)),0)</f>
        <v>3.3</v>
      </c>
      <c r="X6" s="194"/>
      <c r="Y6" s="195"/>
      <c r="Z6" s="134"/>
      <c r="AA6" s="135"/>
      <c r="AB6" s="190">
        <f t="shared" ref="AB6:AB20" ca="1" si="0">SUM(M6:Y6)</f>
        <v>55.699999999999996</v>
      </c>
      <c r="AC6" s="127"/>
      <c r="AD6" s="127"/>
      <c r="AE6" s="127"/>
    </row>
    <row r="7" spans="1:31" ht="15.75">
      <c r="A7" s="156">
        <f ca="1">RANK(AB7,AB$6:OFFSET(AB$6,0,0,COUNTA(B$6:B$28)))</f>
        <v>2</v>
      </c>
      <c r="B7" s="354" t="s">
        <v>55</v>
      </c>
      <c r="C7" s="227">
        <v>10</v>
      </c>
      <c r="D7" s="233">
        <v>1</v>
      </c>
      <c r="E7" s="234">
        <v>7</v>
      </c>
      <c r="F7" s="235">
        <v>5</v>
      </c>
      <c r="G7" s="231">
        <v>1</v>
      </c>
      <c r="H7" s="236">
        <v>5</v>
      </c>
      <c r="I7" s="234">
        <v>3</v>
      </c>
      <c r="J7" s="233">
        <v>1</v>
      </c>
      <c r="K7" s="234">
        <v>6</v>
      </c>
      <c r="L7" s="237">
        <v>2</v>
      </c>
      <c r="M7" s="281">
        <v>2</v>
      </c>
      <c r="N7" s="200">
        <f ca="1">OFFSET(Очки!$A$3,F7,D7+QUOTIENT(MAX($C$29-11,0), 2)*4)</f>
        <v>12</v>
      </c>
      <c r="O7" s="196">
        <f ca="1">IF(F7&lt;E7,OFFSET(IF(OR($C$29=11,$C$29=12),Очки!$B$17,Очки!$O$18),2+E7-F7,IF(D7=2,12,13-E7)),0)</f>
        <v>2.1</v>
      </c>
      <c r="P7" s="196">
        <v>1</v>
      </c>
      <c r="Q7" s="271"/>
      <c r="R7" s="200">
        <f ca="1">OFFSET(Очки!$A$3,I7,G7+QUOTIENT(MAX($C$29-11,0), 2)*4)</f>
        <v>14</v>
      </c>
      <c r="S7" s="196">
        <f ca="1">IF(I7&lt;H7,OFFSET(IF(OR($C$29=11,$C$29=12),Очки!$B$17,Очки!$O$18),2+H7-I7,IF(G7=2,12,13-H7)),0)</f>
        <v>1.7000000000000002</v>
      </c>
      <c r="T7" s="196">
        <v>1.5</v>
      </c>
      <c r="U7" s="271"/>
      <c r="V7" s="200">
        <f ca="1">OFFSET(Очки!$A$3,L7,J7+QUOTIENT(MAX($C$29-11,0), 2)*4)</f>
        <v>15</v>
      </c>
      <c r="W7" s="196">
        <f ca="1">IF(L7&lt;K7,OFFSET(IF(OR($C$29=11,$C$29=12),Очки!$B$17,Очки!$O$18),2+K7-L7,IF(J7=2,12,13-K7)),0)</f>
        <v>3.4000000000000004</v>
      </c>
      <c r="X7" s="196">
        <v>2</v>
      </c>
      <c r="Y7" s="197"/>
      <c r="Z7" s="136"/>
      <c r="AA7" s="137"/>
      <c r="AB7" s="191">
        <f t="shared" ca="1" si="0"/>
        <v>54.7</v>
      </c>
      <c r="AC7" s="127"/>
      <c r="AD7" s="127"/>
      <c r="AE7" s="127"/>
    </row>
    <row r="8" spans="1:31" ht="15.75">
      <c r="A8" s="156">
        <f ca="1">RANK(AB8,AB$6:OFFSET(AB$6,0,0,COUNTA(B$6:B$28)))</f>
        <v>3</v>
      </c>
      <c r="B8" s="299" t="s">
        <v>50</v>
      </c>
      <c r="C8" s="296">
        <v>5</v>
      </c>
      <c r="D8" s="233">
        <v>1</v>
      </c>
      <c r="E8" s="234">
        <v>8</v>
      </c>
      <c r="F8" s="235">
        <v>3</v>
      </c>
      <c r="G8" s="231">
        <v>1</v>
      </c>
      <c r="H8" s="236">
        <v>6</v>
      </c>
      <c r="I8" s="234">
        <v>7</v>
      </c>
      <c r="J8" s="233">
        <v>1</v>
      </c>
      <c r="K8" s="234">
        <v>3</v>
      </c>
      <c r="L8" s="237">
        <v>1</v>
      </c>
      <c r="M8" s="281">
        <v>2.5</v>
      </c>
      <c r="N8" s="200">
        <f ca="1">OFFSET(Очки!$A$3,F8,D8+QUOTIENT(MAX($C$29-11,0), 2)*4)</f>
        <v>14</v>
      </c>
      <c r="O8" s="196">
        <f ca="1">IF(F8&lt;E8,OFFSET(IF(OR($C$29=11,$C$29=12),Очки!$B$17,Очки!$O$18),2+E8-F8,IF(D8=2,12,13-E8)),0)</f>
        <v>5</v>
      </c>
      <c r="P8" s="196">
        <v>1.5</v>
      </c>
      <c r="Q8" s="271"/>
      <c r="R8" s="200">
        <f ca="1">OFFSET(Очки!$A$3,I8,G8+QUOTIENT(MAX($C$29-11,0), 2)*4)</f>
        <v>11</v>
      </c>
      <c r="S8" s="196">
        <f ca="1">IF(I8&lt;H8,OFFSET(IF(OR($C$29=11,$C$29=12),Очки!$B$17,Очки!$O$18),2+H8-I8,IF(G8=2,12,13-H8)),0)</f>
        <v>0</v>
      </c>
      <c r="T8" s="196"/>
      <c r="U8" s="271">
        <v>-5</v>
      </c>
      <c r="V8" s="200">
        <f ca="1">OFFSET(Очки!$A$3,L8,J8+QUOTIENT(MAX($C$29-11,0), 2)*4)</f>
        <v>16</v>
      </c>
      <c r="W8" s="196">
        <f ca="1">IF(L8&lt;K8,OFFSET(IF(OR($C$29=11,$C$29=12),Очки!$B$17,Очки!$O$18),2+K8-L8,IF(J8=2,12,13-K8)),0)</f>
        <v>1.4</v>
      </c>
      <c r="X8" s="196">
        <v>2.5</v>
      </c>
      <c r="Y8" s="197"/>
      <c r="Z8" s="136"/>
      <c r="AA8" s="137"/>
      <c r="AB8" s="191">
        <f t="shared" ca="1" si="0"/>
        <v>48.9</v>
      </c>
      <c r="AC8" s="127"/>
      <c r="AD8" s="127"/>
      <c r="AE8" s="127"/>
    </row>
    <row r="9" spans="1:31" ht="15.75">
      <c r="A9" s="156">
        <f ca="1">RANK(AB9,AB$6:OFFSET(AB$6,0,0,COUNTA(B$6:B$28)))</f>
        <v>4</v>
      </c>
      <c r="B9" s="451" t="s">
        <v>92</v>
      </c>
      <c r="C9" s="227">
        <v>10</v>
      </c>
      <c r="D9" s="233">
        <v>1</v>
      </c>
      <c r="E9" s="234">
        <v>6</v>
      </c>
      <c r="F9" s="235">
        <v>4</v>
      </c>
      <c r="G9" s="231">
        <v>1</v>
      </c>
      <c r="H9" s="236">
        <v>7</v>
      </c>
      <c r="I9" s="234">
        <v>6</v>
      </c>
      <c r="J9" s="233">
        <v>1</v>
      </c>
      <c r="K9" s="234">
        <v>7</v>
      </c>
      <c r="L9" s="237">
        <v>5</v>
      </c>
      <c r="M9" s="281">
        <v>1.5</v>
      </c>
      <c r="N9" s="200">
        <f ca="1">OFFSET(Очки!$A$3,F9,D9+QUOTIENT(MAX($C$29-11,0), 2)*4)</f>
        <v>13</v>
      </c>
      <c r="O9" s="196">
        <f ca="1">IF(F9&lt;E9,OFFSET(IF(OR($C$29=11,$C$29=12),Очки!$B$17,Очки!$O$18),2+E9-F9,IF(D9=2,12,13-E9)),0)</f>
        <v>1.9</v>
      </c>
      <c r="P9" s="196">
        <v>2</v>
      </c>
      <c r="Q9" s="271"/>
      <c r="R9" s="200">
        <f ca="1">OFFSET(Очки!$A$3,I9,G9+QUOTIENT(MAX($C$29-11,0), 2)*4)</f>
        <v>11.5</v>
      </c>
      <c r="S9" s="196">
        <f ca="1">IF(I9&lt;H9,OFFSET(IF(OR($C$29=11,$C$29=12),Очки!$B$17,Очки!$O$18),2+H9-I9,IF(G9=2,12,13-H9)),0)</f>
        <v>1.1000000000000001</v>
      </c>
      <c r="T9" s="196">
        <v>2</v>
      </c>
      <c r="U9" s="271"/>
      <c r="V9" s="200">
        <f ca="1">OFFSET(Очки!$A$3,L9,J9+QUOTIENT(MAX($C$29-11,0), 2)*4)</f>
        <v>12</v>
      </c>
      <c r="W9" s="196">
        <f ca="1">IF(L9&lt;K9,OFFSET(IF(OR($C$29=11,$C$29=12),Очки!$B$17,Очки!$O$18),2+K9-L9,IF(J9=2,12,13-K9)),0)</f>
        <v>2.1</v>
      </c>
      <c r="X9" s="196"/>
      <c r="Y9" s="197"/>
      <c r="Z9" s="136"/>
      <c r="AA9" s="137"/>
      <c r="AB9" s="191">
        <f t="shared" ca="1" si="0"/>
        <v>47.1</v>
      </c>
      <c r="AC9" s="127"/>
      <c r="AD9" s="127"/>
      <c r="AE9" s="127"/>
    </row>
    <row r="10" spans="1:31" ht="15.75">
      <c r="A10" s="156">
        <f ca="1">RANK(AB10,AB$6:OFFSET(AB$6,0,0,COUNTA(B$6:B$28)))</f>
        <v>5</v>
      </c>
      <c r="B10" s="289" t="s">
        <v>57</v>
      </c>
      <c r="C10" s="147" t="s">
        <v>25</v>
      </c>
      <c r="D10" s="233">
        <v>1</v>
      </c>
      <c r="E10" s="234">
        <v>1</v>
      </c>
      <c r="F10" s="235">
        <v>2</v>
      </c>
      <c r="G10" s="231">
        <v>2</v>
      </c>
      <c r="H10" s="236">
        <v>6</v>
      </c>
      <c r="I10" s="234">
        <v>2</v>
      </c>
      <c r="J10" s="233">
        <v>1</v>
      </c>
      <c r="K10" s="234">
        <v>1</v>
      </c>
      <c r="L10" s="237">
        <v>3</v>
      </c>
      <c r="M10" s="281"/>
      <c r="N10" s="200">
        <f ca="1">OFFSET(Очки!$A$3,F10,D10+QUOTIENT(MAX($C$29-11,0), 2)*4)</f>
        <v>15</v>
      </c>
      <c r="O10" s="196">
        <f ca="1">IF(F10&lt;E10,OFFSET(IF(OR($C$29=11,$C$29=12),Очки!$B$17,Очки!$O$18),2+E10-F10,IF(D10=2,12,13-E10)),0)</f>
        <v>0</v>
      </c>
      <c r="P10" s="196"/>
      <c r="Q10" s="271"/>
      <c r="R10" s="200">
        <f ca="1">OFFSET(Очки!$A$3,I10,G10+QUOTIENT(MAX($C$29-11,0), 2)*4)</f>
        <v>10.5</v>
      </c>
      <c r="S10" s="196">
        <f ca="1">IF(I10&lt;H10,OFFSET(IF(OR($C$29=11,$C$29=12),Очки!$B$17,Очки!$O$18),2+H10-I10,IF(G10=2,12,13-H10)),0)</f>
        <v>2.8</v>
      </c>
      <c r="T10" s="196"/>
      <c r="U10" s="271"/>
      <c r="V10" s="200">
        <f ca="1">OFFSET(Очки!$A$3,L10,J10+QUOTIENT(MAX($C$29-11,0), 2)*4)</f>
        <v>14</v>
      </c>
      <c r="W10" s="196">
        <f ca="1">IF(L10&lt;K10,OFFSET(IF(OR($C$29=11,$C$29=12),Очки!$B$17,Очки!$O$18),2+K10-L10,IF(J10=2,12,13-K10)),0)</f>
        <v>0</v>
      </c>
      <c r="X10" s="196"/>
      <c r="Y10" s="197"/>
      <c r="Z10" s="136"/>
      <c r="AA10" s="137"/>
      <c r="AB10" s="191">
        <f t="shared" ca="1" si="0"/>
        <v>42.3</v>
      </c>
      <c r="AC10" s="127"/>
      <c r="AD10" s="127"/>
      <c r="AE10" s="127"/>
    </row>
    <row r="11" spans="1:31" ht="16.5" thickBot="1">
      <c r="A11" s="156">
        <f ca="1">RANK(AB11,AB$6:OFFSET(AB$6,0,0,COUNTA(B$6:B$28)))</f>
        <v>6</v>
      </c>
      <c r="B11" s="453" t="s">
        <v>52</v>
      </c>
      <c r="C11" s="229">
        <v>10</v>
      </c>
      <c r="D11" s="233">
        <v>1</v>
      </c>
      <c r="E11" s="234">
        <v>4</v>
      </c>
      <c r="F11" s="235">
        <v>6</v>
      </c>
      <c r="G11" s="231">
        <v>1</v>
      </c>
      <c r="H11" s="236">
        <v>2</v>
      </c>
      <c r="I11" s="234">
        <v>1</v>
      </c>
      <c r="J11" s="233">
        <v>2</v>
      </c>
      <c r="K11" s="234">
        <v>5</v>
      </c>
      <c r="L11" s="237">
        <v>4</v>
      </c>
      <c r="M11" s="281">
        <v>0.5</v>
      </c>
      <c r="N11" s="200">
        <f ca="1">OFFSET(Очки!$A$3,F11,D11+QUOTIENT(MAX($C$29-11,0), 2)*4)</f>
        <v>11.5</v>
      </c>
      <c r="O11" s="196">
        <f ca="1">IF(F11&lt;E11,OFFSET(IF(OR($C$29=11,$C$29=12),Очки!$B$17,Очки!$O$18),2+E11-F11,IF(D11=2,12,13-E11)),0)</f>
        <v>0</v>
      </c>
      <c r="P11" s="196"/>
      <c r="Q11" s="271"/>
      <c r="R11" s="200">
        <f ca="1">OFFSET(Очки!$A$3,I11,G11+QUOTIENT(MAX($C$29-11,0), 2)*4)</f>
        <v>16</v>
      </c>
      <c r="S11" s="196">
        <f ca="1">IF(I11&lt;H11,OFFSET(IF(OR($C$29=11,$C$29=12),Очки!$B$17,Очки!$O$18),2+H11-I11,IF(G11=2,12,13-H11)),0)</f>
        <v>0.7</v>
      </c>
      <c r="T11" s="196"/>
      <c r="U11" s="271"/>
      <c r="V11" s="200">
        <f ca="1">OFFSET(Очки!$A$3,L11,J11+QUOTIENT(MAX($C$29-11,0), 2)*4)</f>
        <v>8.5</v>
      </c>
      <c r="W11" s="196">
        <f ca="1">IF(L11&lt;K11,OFFSET(IF(OR($C$29=11,$C$29=12),Очки!$B$17,Очки!$O$18),2+K11-L11,IF(J11=2,12,13-K11)),0)</f>
        <v>0.7</v>
      </c>
      <c r="X11" s="196">
        <v>1.5</v>
      </c>
      <c r="Y11" s="197"/>
      <c r="Z11" s="136"/>
      <c r="AA11" s="137"/>
      <c r="AB11" s="191">
        <f t="shared" ca="1" si="0"/>
        <v>39.400000000000006</v>
      </c>
      <c r="AC11" s="127"/>
      <c r="AD11" s="127"/>
      <c r="AE11" s="127"/>
    </row>
    <row r="12" spans="1:31" ht="15.75">
      <c r="A12" s="155">
        <f ca="1">RANK(AB12,AB$6:OFFSET(AB$6,0,0,COUNTA(B$6:B$28)))</f>
        <v>7</v>
      </c>
      <c r="B12" s="283" t="s">
        <v>94</v>
      </c>
      <c r="C12" s="454"/>
      <c r="D12" s="265">
        <v>2</v>
      </c>
      <c r="E12" s="266">
        <v>4</v>
      </c>
      <c r="F12" s="267">
        <v>2</v>
      </c>
      <c r="G12" s="268">
        <v>1</v>
      </c>
      <c r="H12" s="232">
        <v>1</v>
      </c>
      <c r="I12" s="266">
        <v>6</v>
      </c>
      <c r="J12" s="265">
        <v>2</v>
      </c>
      <c r="K12" s="266">
        <v>1</v>
      </c>
      <c r="L12" s="269">
        <v>1</v>
      </c>
      <c r="M12" s="280"/>
      <c r="N12" s="226">
        <f ca="1">OFFSET(Очки!$A$3,F12,D12+QUOTIENT(MAX($C$29-11,0), 2)*4)</f>
        <v>10.5</v>
      </c>
      <c r="O12" s="194">
        <f ca="1">IF(F12&lt;E12,OFFSET(IF(OR($C$29=11,$C$29=12),Очки!$B$17,Очки!$O$18),2+E12-F12,IF(D12=2,12,13-E12)),0)</f>
        <v>1.4</v>
      </c>
      <c r="P12" s="194"/>
      <c r="Q12" s="270"/>
      <c r="R12" s="226">
        <f ca="1">OFFSET(Очки!$A$3,I12,G12+QUOTIENT(MAX($C$29-11,0), 2)*4)</f>
        <v>11.5</v>
      </c>
      <c r="S12" s="194">
        <f ca="1">IF(I12&lt;H12,OFFSET(IF(OR($C$29=11,$C$29=12),Очки!$B$17,Очки!$O$18),2+H12-I12,IF(G12=2,12,13-H12)),0)</f>
        <v>0</v>
      </c>
      <c r="T12" s="194"/>
      <c r="U12" s="270"/>
      <c r="V12" s="226">
        <f ca="1">OFFSET(Очки!$A$3,L12,J12+QUOTIENT(MAX($C$29-11,0), 2)*4)</f>
        <v>11.5</v>
      </c>
      <c r="W12" s="194">
        <f ca="1">IF(L12&lt;K12,OFFSET(IF(OR($C$29=11,$C$29=12),Очки!$B$17,Очки!$O$18),2+K12-L12,IF(J12=2,12,13-K12)),0)</f>
        <v>0</v>
      </c>
      <c r="X12" s="194">
        <v>0.5</v>
      </c>
      <c r="Y12" s="195"/>
      <c r="Z12" s="134"/>
      <c r="AA12" s="135"/>
      <c r="AB12" s="190">
        <f t="shared" ca="1" si="0"/>
        <v>35.4</v>
      </c>
      <c r="AC12" s="127"/>
      <c r="AD12" s="127"/>
      <c r="AE12" s="127"/>
    </row>
    <row r="13" spans="1:31" ht="15.75">
      <c r="A13" s="156">
        <f ca="1">RANK(AB13,AB$6:OFFSET(AB$6,0,0,COUNTA(B$6:B$28)))</f>
        <v>8</v>
      </c>
      <c r="B13" s="451" t="s">
        <v>60</v>
      </c>
      <c r="C13" s="227" t="s">
        <v>25</v>
      </c>
      <c r="D13" s="233">
        <v>2</v>
      </c>
      <c r="E13" s="234">
        <v>6</v>
      </c>
      <c r="F13" s="235">
        <v>4</v>
      </c>
      <c r="G13" s="231">
        <v>1</v>
      </c>
      <c r="H13" s="236">
        <v>4</v>
      </c>
      <c r="I13" s="234">
        <v>4</v>
      </c>
      <c r="J13" s="233">
        <v>1</v>
      </c>
      <c r="K13" s="234">
        <v>4</v>
      </c>
      <c r="L13" s="237">
        <v>7</v>
      </c>
      <c r="M13" s="281"/>
      <c r="N13" s="200">
        <f ca="1">OFFSET(Очки!$A$3,F13,D13+QUOTIENT(MAX($C$29-11,0), 2)*4)</f>
        <v>8.5</v>
      </c>
      <c r="O13" s="196">
        <f ca="1">IF(F13&lt;E13,OFFSET(IF(OR($C$29=11,$C$29=12),Очки!$B$17,Очки!$O$18),2+E13-F13,IF(D13=2,12,13-E13)),0)</f>
        <v>1.4</v>
      </c>
      <c r="P13" s="196">
        <v>0.5</v>
      </c>
      <c r="Q13" s="271"/>
      <c r="R13" s="200">
        <f ca="1">OFFSET(Очки!$A$3,I13,G13+QUOTIENT(MAX($C$29-11,0), 2)*4)</f>
        <v>13</v>
      </c>
      <c r="S13" s="196">
        <f ca="1">IF(I13&lt;H13,OFFSET(IF(OR($C$29=11,$C$29=12),Очки!$B$17,Очки!$O$18),2+H13-I13,IF(G13=2,12,13-H13)),0)</f>
        <v>0</v>
      </c>
      <c r="T13" s="196">
        <v>0.5</v>
      </c>
      <c r="U13" s="271"/>
      <c r="V13" s="200">
        <f ca="1">OFFSET(Очки!$A$3,L13,J13+QUOTIENT(MAX($C$29-11,0), 2)*4)</f>
        <v>11</v>
      </c>
      <c r="W13" s="196">
        <f ca="1">IF(L13&lt;K13,OFFSET(IF(OR($C$29=11,$C$29=12),Очки!$B$17,Очки!$O$18),2+K13-L13,IF(J13=2,12,13-K13)),0)</f>
        <v>0</v>
      </c>
      <c r="X13" s="196"/>
      <c r="Y13" s="197"/>
      <c r="Z13" s="136"/>
      <c r="AA13" s="137"/>
      <c r="AB13" s="191">
        <f t="shared" ca="1" si="0"/>
        <v>34.9</v>
      </c>
      <c r="AC13" s="127"/>
      <c r="AD13" s="127"/>
      <c r="AE13" s="127"/>
    </row>
    <row r="14" spans="1:31" ht="15.75">
      <c r="A14" s="156">
        <f ca="1">RANK(AB14,AB$6:OFFSET(AB$6,0,0,COUNTA(B$6:B$28)))</f>
        <v>9</v>
      </c>
      <c r="B14" s="152" t="s">
        <v>84</v>
      </c>
      <c r="C14" s="227" t="s">
        <v>25</v>
      </c>
      <c r="D14" s="233">
        <v>1</v>
      </c>
      <c r="E14" s="234">
        <v>3</v>
      </c>
      <c r="F14" s="235">
        <v>7</v>
      </c>
      <c r="G14" s="231">
        <v>2</v>
      </c>
      <c r="H14" s="236">
        <v>2</v>
      </c>
      <c r="I14" s="234">
        <v>1</v>
      </c>
      <c r="J14" s="233">
        <v>2</v>
      </c>
      <c r="K14" s="234">
        <v>4</v>
      </c>
      <c r="L14" s="237">
        <v>3</v>
      </c>
      <c r="M14" s="281"/>
      <c r="N14" s="200">
        <f ca="1">OFFSET(Очки!$A$3,F14,D14+QUOTIENT(MAX($C$29-11,0), 2)*4)</f>
        <v>11</v>
      </c>
      <c r="O14" s="196">
        <f ca="1">IF(F14&lt;E14,OFFSET(IF(OR($C$29=11,$C$29=12),Очки!$B$17,Очки!$O$18),2+E14-F14,IF(D14=2,12,13-E14)),0)</f>
        <v>0</v>
      </c>
      <c r="P14" s="196"/>
      <c r="Q14" s="271"/>
      <c r="R14" s="200">
        <f ca="1">OFFSET(Очки!$A$3,I14,G14+QUOTIENT(MAX($C$29-11,0), 2)*4)</f>
        <v>11.5</v>
      </c>
      <c r="S14" s="196">
        <f ca="1">IF(I14&lt;H14,OFFSET(IF(OR($C$29=11,$C$29=12),Очки!$B$17,Очки!$O$18),2+H14-I14,IF(G14=2,12,13-H14)),0)</f>
        <v>0.7</v>
      </c>
      <c r="T14" s="196"/>
      <c r="U14" s="271"/>
      <c r="V14" s="200">
        <f ca="1">OFFSET(Очки!$A$3,L14,J14+QUOTIENT(MAX($C$29-11,0), 2)*4)</f>
        <v>9.5</v>
      </c>
      <c r="W14" s="196">
        <f ca="1">IF(L14&lt;K14,OFFSET(IF(OR($C$29=11,$C$29=12),Очки!$B$17,Очки!$O$18),2+K14-L14,IF(J14=2,12,13-K14)),0)</f>
        <v>0.7</v>
      </c>
      <c r="X14" s="196">
        <v>1</v>
      </c>
      <c r="Y14" s="197"/>
      <c r="Z14" s="136"/>
      <c r="AA14" s="137"/>
      <c r="AB14" s="191">
        <f t="shared" ca="1" si="0"/>
        <v>34.400000000000006</v>
      </c>
      <c r="AC14" s="127"/>
      <c r="AD14" s="127"/>
      <c r="AE14" s="127"/>
    </row>
    <row r="15" spans="1:31" ht="15.75">
      <c r="A15" s="156">
        <f ca="1">RANK(AB15,AB$6:OFFSET(AB$6,0,0,COUNTA(B$6:B$28)))</f>
        <v>10</v>
      </c>
      <c r="B15" s="288" t="s">
        <v>82</v>
      </c>
      <c r="C15" s="147">
        <v>12.5</v>
      </c>
      <c r="D15" s="233">
        <v>2</v>
      </c>
      <c r="E15" s="234">
        <v>3</v>
      </c>
      <c r="F15" s="235">
        <v>4</v>
      </c>
      <c r="G15" s="231">
        <v>2</v>
      </c>
      <c r="H15" s="236">
        <v>5</v>
      </c>
      <c r="I15" s="234">
        <v>3</v>
      </c>
      <c r="J15" s="233">
        <v>1</v>
      </c>
      <c r="K15" s="234">
        <v>2</v>
      </c>
      <c r="L15" s="237">
        <v>4</v>
      </c>
      <c r="M15" s="281"/>
      <c r="N15" s="200">
        <f ca="1">OFFSET(Очки!$A$3,F15,D15+QUOTIENT(MAX($C$29-11,0), 2)*4)</f>
        <v>8.5</v>
      </c>
      <c r="O15" s="196">
        <f ca="1">IF(F15&lt;E15,OFFSET(IF(OR($C$29=11,$C$29=12),Очки!$B$17,Очки!$O$18),2+E15-F15,IF(D15=2,12,13-E15)),0)</f>
        <v>0</v>
      </c>
      <c r="P15" s="196"/>
      <c r="Q15" s="271"/>
      <c r="R15" s="200">
        <f ca="1">OFFSET(Очки!$A$3,I15,G15+QUOTIENT(MAX($C$29-11,0), 2)*4)</f>
        <v>9.5</v>
      </c>
      <c r="S15" s="196">
        <f ca="1">IF(I15&lt;H15,OFFSET(IF(OR($C$29=11,$C$29=12),Очки!$B$17,Очки!$O$18),2+H15-I15,IF(G15=2,12,13-H15)),0)</f>
        <v>1.4</v>
      </c>
      <c r="T15" s="196"/>
      <c r="U15" s="271"/>
      <c r="V15" s="200">
        <f ca="1">OFFSET(Очки!$A$3,L15,J15+QUOTIENT(MAX($C$29-11,0), 2)*4)</f>
        <v>13</v>
      </c>
      <c r="W15" s="196">
        <f ca="1">IF(L15&lt;K15,OFFSET(IF(OR($C$29=11,$C$29=12),Очки!$B$17,Очки!$O$18),2+K15-L15,IF(J15=2,12,13-K15)),0)</f>
        <v>0</v>
      </c>
      <c r="X15" s="196"/>
      <c r="Y15" s="197">
        <v>-4</v>
      </c>
      <c r="Z15" s="136"/>
      <c r="AA15" s="137"/>
      <c r="AB15" s="191">
        <f t="shared" ca="1" si="0"/>
        <v>28.4</v>
      </c>
      <c r="AC15" s="127"/>
      <c r="AD15" s="127"/>
      <c r="AE15" s="127"/>
    </row>
    <row r="16" spans="1:31" ht="15" customHeight="1">
      <c r="A16" s="156">
        <f ca="1">RANK(AB16,AB$6:OFFSET(AB$6,0,0,COUNTA(B$6:B$28)))</f>
        <v>11</v>
      </c>
      <c r="B16" s="288" t="s">
        <v>93</v>
      </c>
      <c r="C16" s="147"/>
      <c r="D16" s="233">
        <v>2</v>
      </c>
      <c r="E16" s="234">
        <v>2</v>
      </c>
      <c r="F16" s="235">
        <v>1</v>
      </c>
      <c r="G16" s="231">
        <v>2</v>
      </c>
      <c r="H16" s="236">
        <v>4</v>
      </c>
      <c r="I16" s="234">
        <v>5</v>
      </c>
      <c r="J16" s="230">
        <v>2</v>
      </c>
      <c r="K16" s="234">
        <v>3</v>
      </c>
      <c r="L16" s="237">
        <v>2</v>
      </c>
      <c r="M16" s="281"/>
      <c r="N16" s="200">
        <f ca="1">OFFSET(Очки!$A$3,F16,D16+QUOTIENT(MAX($C$29-11,0), 2)*4)</f>
        <v>11.5</v>
      </c>
      <c r="O16" s="196">
        <f ca="1">IF(F16&lt;E16,OFFSET(IF(OR($C$29=11,$C$29=12),Очки!$B$17,Очки!$O$18),2+E16-F16,IF(D16=2,12,13-E16)),0)</f>
        <v>0.7</v>
      </c>
      <c r="P16" s="196"/>
      <c r="Q16" s="271"/>
      <c r="R16" s="200">
        <f ca="1">OFFSET(Очки!$A$3,I16,G16+QUOTIENT(MAX($C$29-11,0), 2)*4)</f>
        <v>7.5</v>
      </c>
      <c r="S16" s="196">
        <f ca="1">IF(I16&lt;H16,OFFSET(IF(OR($C$29=11,$C$29=12),Очки!$B$17,Очки!$O$18),2+H16-I16,IF(G16=2,12,13-H16)),0)</f>
        <v>0</v>
      </c>
      <c r="T16" s="196"/>
      <c r="U16" s="271">
        <v>-5</v>
      </c>
      <c r="V16" s="200">
        <f ca="1">OFFSET(Очки!$A$3,L16,J16+QUOTIENT(MAX($C$29-11,0), 2)*4)</f>
        <v>10.5</v>
      </c>
      <c r="W16" s="196">
        <f ca="1">IF(L16&lt;K16,OFFSET(IF(OR($C$29=11,$C$29=12),Очки!$B$17,Очки!$O$18),2+K16-L16,IF(J16=2,12,13-K16)),0)</f>
        <v>0.7</v>
      </c>
      <c r="X16" s="196"/>
      <c r="Y16" s="197"/>
      <c r="Z16" s="136"/>
      <c r="AA16" s="137"/>
      <c r="AB16" s="191">
        <f t="shared" ca="1" si="0"/>
        <v>25.9</v>
      </c>
      <c r="AD16" s="127"/>
    </row>
    <row r="17" spans="1:30" ht="15.75">
      <c r="A17" s="156">
        <f ca="1">RANK(AB17,AB$6:OFFSET(AB$6,0,0,COUNTA(B$6:B$28)))</f>
        <v>12</v>
      </c>
      <c r="B17" s="445" t="s">
        <v>86</v>
      </c>
      <c r="C17" s="147" t="s">
        <v>25</v>
      </c>
      <c r="D17" s="233">
        <v>2</v>
      </c>
      <c r="E17" s="234">
        <v>5</v>
      </c>
      <c r="F17" s="235">
        <v>2</v>
      </c>
      <c r="G17" s="231">
        <v>1</v>
      </c>
      <c r="H17" s="236">
        <v>3</v>
      </c>
      <c r="I17" s="234">
        <v>2</v>
      </c>
      <c r="J17" s="230">
        <v>1</v>
      </c>
      <c r="K17" s="234">
        <v>5</v>
      </c>
      <c r="L17" s="237">
        <v>8</v>
      </c>
      <c r="M17" s="281"/>
      <c r="N17" s="200">
        <f ca="1">OFFSET(Очки!$A$3,F17,D17+QUOTIENT(MAX($C$29-11,0), 2)*4)</f>
        <v>10.5</v>
      </c>
      <c r="O17" s="196">
        <f ca="1">IF(F17&lt;E17,OFFSET(IF(OR($C$29=11,$C$29=12),Очки!$B$17,Очки!$O$18),2+E17-F17,IF(D17=2,12,13-E17)),0)</f>
        <v>2.1</v>
      </c>
      <c r="P17" s="196"/>
      <c r="Q17" s="271">
        <f>-5-4</f>
        <v>-9</v>
      </c>
      <c r="R17" s="200">
        <f ca="1">OFFSET(Очки!$A$3,I17,G17+QUOTIENT(MAX($C$29-11,0), 2)*4)</f>
        <v>15</v>
      </c>
      <c r="S17" s="196">
        <f ca="1">IF(I17&lt;H17,OFFSET(IF(OR($C$29=11,$C$29=12),Очки!$B$17,Очки!$O$18),2+H17-I17,IF(G17=2,12,13-H17)),0)</f>
        <v>0.7</v>
      </c>
      <c r="T17" s="196">
        <v>1</v>
      </c>
      <c r="U17" s="271">
        <f>-5</f>
        <v>-5</v>
      </c>
      <c r="V17" s="200">
        <f ca="1">OFFSET(Очки!$A$3,L17,J17+QUOTIENT(MAX($C$29-11,0), 2)*4)</f>
        <v>10.5</v>
      </c>
      <c r="W17" s="196">
        <f ca="1">IF(L17&lt;K17,OFFSET(IF(OR($C$29=11,$C$29=12),Очки!$B$17,Очки!$O$18),2+K17-L17,IF(J17=2,12,13-K17)),0)</f>
        <v>0</v>
      </c>
      <c r="X17" s="196"/>
      <c r="Y17" s="197"/>
      <c r="Z17" s="136"/>
      <c r="AA17" s="137"/>
      <c r="AB17" s="191">
        <f t="shared" ca="1" si="0"/>
        <v>25.8</v>
      </c>
      <c r="AD17" s="127"/>
    </row>
    <row r="18" spans="1:30" ht="15.75">
      <c r="A18" s="156">
        <f ca="1">RANK(AB18,AB$6:OFFSET(AB$6,0,0,COUNTA(B$6:B$28)))</f>
        <v>13</v>
      </c>
      <c r="B18" s="152" t="s">
        <v>96</v>
      </c>
      <c r="C18" s="147"/>
      <c r="D18" s="233">
        <v>2</v>
      </c>
      <c r="E18" s="234">
        <v>7</v>
      </c>
      <c r="F18" s="235">
        <v>7</v>
      </c>
      <c r="G18" s="231">
        <v>2</v>
      </c>
      <c r="H18" s="236">
        <v>7</v>
      </c>
      <c r="I18" s="234">
        <v>6</v>
      </c>
      <c r="J18" s="233">
        <v>2</v>
      </c>
      <c r="K18" s="234">
        <v>6</v>
      </c>
      <c r="L18" s="237">
        <v>6</v>
      </c>
      <c r="M18" s="281"/>
      <c r="N18" s="200">
        <f ca="1">OFFSET(Очки!$A$3,F18,D18+QUOTIENT(MAX($C$29-11,0), 2)*4)</f>
        <v>6.5</v>
      </c>
      <c r="O18" s="196">
        <f ca="1">IF(F18&lt;E18,OFFSET(IF(OR($C$29=11,$C$29=12),Очки!$B$17,Очки!$O$18),2+E18-F18,IF(D18=2,12,13-E18)),0)</f>
        <v>0</v>
      </c>
      <c r="P18" s="196"/>
      <c r="Q18" s="271"/>
      <c r="R18" s="200">
        <f ca="1">OFFSET(Очки!$A$3,I18,G18+QUOTIENT(MAX($C$29-11,0), 2)*4)</f>
        <v>7</v>
      </c>
      <c r="S18" s="196">
        <f ca="1">IF(I18&lt;H18,OFFSET(IF(OR($C$29=11,$C$29=12),Очки!$B$17,Очки!$O$18),2+H18-I18,IF(G18=2,12,13-H18)),0)</f>
        <v>0.7</v>
      </c>
      <c r="T18" s="196"/>
      <c r="U18" s="271"/>
      <c r="V18" s="200">
        <f ca="1">OFFSET(Очки!$A$3,L18,J18+QUOTIENT(MAX($C$29-11,0), 2)*4)</f>
        <v>7</v>
      </c>
      <c r="W18" s="196">
        <f ca="1">IF(L18&lt;K18,OFFSET(IF(OR($C$29=11,$C$29=12),Очки!$B$17,Очки!$O$18),2+K18-L18,IF(J18=2,12,13-K18)),0)</f>
        <v>0</v>
      </c>
      <c r="X18" s="196"/>
      <c r="Y18" s="197"/>
      <c r="Z18" s="136"/>
      <c r="AA18" s="137"/>
      <c r="AB18" s="191">
        <f t="shared" ca="1" si="0"/>
        <v>21.2</v>
      </c>
      <c r="AD18" s="127"/>
    </row>
    <row r="19" spans="1:30" ht="15.75">
      <c r="A19" s="156">
        <f ca="1">RANK(AB19,AB$6:OFFSET(AB$6,0,0,COUNTA(B$6:B$28)))</f>
        <v>14</v>
      </c>
      <c r="B19" s="452" t="s">
        <v>95</v>
      </c>
      <c r="C19" s="147"/>
      <c r="D19" s="233">
        <v>2</v>
      </c>
      <c r="E19" s="234">
        <v>1</v>
      </c>
      <c r="F19" s="235">
        <v>6</v>
      </c>
      <c r="G19" s="231">
        <v>2</v>
      </c>
      <c r="H19" s="236">
        <v>1</v>
      </c>
      <c r="I19" s="234">
        <v>4</v>
      </c>
      <c r="J19" s="230">
        <v>2</v>
      </c>
      <c r="K19" s="234">
        <v>2</v>
      </c>
      <c r="L19" s="237">
        <v>5</v>
      </c>
      <c r="M19" s="281"/>
      <c r="N19" s="200">
        <f ca="1">OFFSET(Очки!$A$3,F19,D19+QUOTIENT(MAX($C$29-11,0), 2)*4)</f>
        <v>7</v>
      </c>
      <c r="O19" s="196">
        <f ca="1">IF(F19&lt;E19,OFFSET(IF(OR($C$29=11,$C$29=12),Очки!$B$17,Очки!$O$18),2+E19-F19,IF(D19=2,12,13-E19)),0)</f>
        <v>0</v>
      </c>
      <c r="P19" s="196"/>
      <c r="Q19" s="271"/>
      <c r="R19" s="200">
        <f ca="1">OFFSET(Очки!$A$3,I19,G19+QUOTIENT(MAX($C$29-11,0), 2)*4)</f>
        <v>8.5</v>
      </c>
      <c r="S19" s="196">
        <f ca="1">IF(I19&lt;H19,OFFSET(IF(OR($C$29=11,$C$29=12),Очки!$B$17,Очки!$O$18),2+H19-I19,IF(G19=2,12,13-H19)),0)</f>
        <v>0</v>
      </c>
      <c r="T19" s="196"/>
      <c r="U19" s="271">
        <v>-5</v>
      </c>
      <c r="V19" s="200">
        <f ca="1">OFFSET(Очки!$A$3,L19,J19+QUOTIENT(MAX($C$29-11,0), 2)*4)</f>
        <v>7.5</v>
      </c>
      <c r="W19" s="196">
        <f ca="1">IF(L19&lt;K19,OFFSET(IF(OR($C$29=11,$C$29=12),Очки!$B$17,Очки!$O$18),2+K19-L19,IF(J19=2,12,13-K19)),0)</f>
        <v>0</v>
      </c>
      <c r="X19" s="196"/>
      <c r="Y19" s="197"/>
      <c r="Z19" s="136"/>
      <c r="AA19" s="137"/>
      <c r="AB19" s="191">
        <f t="shared" ca="1" si="0"/>
        <v>18</v>
      </c>
      <c r="AD19" s="127"/>
    </row>
    <row r="20" spans="1:30" ht="15.75">
      <c r="A20" s="156">
        <f ca="1">RANK(AB20,AB$6:OFFSET(AB$6,0,0,COUNTA(B$6:B$28)))</f>
        <v>15</v>
      </c>
      <c r="B20" s="153" t="s">
        <v>98</v>
      </c>
      <c r="C20" s="147"/>
      <c r="D20" s="233">
        <v>1</v>
      </c>
      <c r="E20" s="234">
        <v>2</v>
      </c>
      <c r="F20" s="235">
        <v>8</v>
      </c>
      <c r="G20" s="231"/>
      <c r="H20" s="236"/>
      <c r="I20" s="234"/>
      <c r="J20" s="233"/>
      <c r="K20" s="234"/>
      <c r="L20" s="237"/>
      <c r="M20" s="281"/>
      <c r="N20" s="200">
        <f ca="1">OFFSET(Очки!$A$3,F20,D20+QUOTIENT(MAX($C$29-11,0), 2)*4)</f>
        <v>10.5</v>
      </c>
      <c r="O20" s="196">
        <f ca="1">IF(F20&lt;E20,OFFSET(IF(OR($C$29=11,$C$29=12),Очки!$B$17,Очки!$O$18),2+E20-F20,IF(D20=2,12,13-E20)),0)</f>
        <v>0</v>
      </c>
      <c r="P20" s="196"/>
      <c r="Q20" s="271"/>
      <c r="R20" s="200" t="str">
        <f ca="1">OFFSET(Очки!$A$3,I20,G20+QUOTIENT(MAX($C$29-11,0), 2)*4)</f>
        <v>Место</v>
      </c>
      <c r="S20" s="196">
        <f ca="1">IF(I20&lt;H20,OFFSET(IF(OR($C$29=11,$C$29=12),Очки!$B$17,Очки!$O$18),2+H20-I20,IF(G20=2,12,13-H20)),0)</f>
        <v>0</v>
      </c>
      <c r="T20" s="196"/>
      <c r="U20" s="271"/>
      <c r="V20" s="200" t="str">
        <f ca="1">OFFSET(Очки!$A$3,L20,J20+QUOTIENT(MAX($C$29-11,0), 2)*4)</f>
        <v>Место</v>
      </c>
      <c r="W20" s="196">
        <f ca="1">IF(L20&lt;K20,OFFSET(IF(OR($C$29=11,$C$29=12),Очки!$B$17,Очки!$O$18),2+K20-L20,IF(J20=2,12,13-K20)),0)</f>
        <v>0</v>
      </c>
      <c r="X20" s="196"/>
      <c r="Y20" s="197"/>
      <c r="Z20" s="136"/>
      <c r="AA20" s="137"/>
      <c r="AB20" s="191">
        <f t="shared" ca="1" si="0"/>
        <v>10.5</v>
      </c>
      <c r="AD20" s="127"/>
    </row>
    <row r="21" spans="1:30" ht="15.75" hidden="1">
      <c r="A21" s="156" t="e">
        <f ca="1">RANK(AB21,AB$6:OFFSET(AB$6,0,0,COUNTA(B$6:B$28)))</f>
        <v>#N/A</v>
      </c>
      <c r="B21" s="152"/>
      <c r="C21" s="227"/>
      <c r="D21" s="233"/>
      <c r="E21" s="234"/>
      <c r="F21" s="235"/>
      <c r="G21" s="231"/>
      <c r="H21" s="236"/>
      <c r="I21" s="234"/>
      <c r="J21" s="230"/>
      <c r="K21" s="234"/>
      <c r="L21" s="237"/>
      <c r="M21" s="281"/>
      <c r="N21" s="200" t="str">
        <f ca="1">OFFSET(Очки!$A$3,F21,D21+QUOTIENT(MAX($C$29-11,0), 2)*4)</f>
        <v>Место</v>
      </c>
      <c r="O21" s="196">
        <f ca="1">IF(F21&lt;E21,OFFSET(IF(OR($C$29=11,$C$29=12),Очки!$B$17,Очки!$O$18),2+E21-F21,IF(D21=2,12,13-E21)),0)</f>
        <v>0</v>
      </c>
      <c r="P21" s="196"/>
      <c r="Q21" s="271"/>
      <c r="R21" s="200" t="str">
        <f ca="1">OFFSET(Очки!$A$3,I21,G21+QUOTIENT(MAX($C$29-11,0), 2)*4)</f>
        <v>Место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 t="str">
        <f ca="1">OFFSET(Очки!$A$3,L21,J21+QUOTIENT(MAX($C$29-11,0), 2)*4)</f>
        <v>Место</v>
      </c>
      <c r="W21" s="196">
        <f ca="1">IF(L21&lt;K21,OFFSET(IF(OR($C$29=11,$C$29=12),Очки!$B$17,Очки!$O$18),2+K21-L21,IF(J21=2,12,13-K21)),0)</f>
        <v>0</v>
      </c>
      <c r="X21" s="196"/>
      <c r="Y21" s="197"/>
      <c r="Z21" s="136"/>
      <c r="AA21" s="137"/>
      <c r="AB21" s="191">
        <f t="shared" ref="AB21:AB28" ca="1" si="1">SUM(M21:Y21)</f>
        <v>0</v>
      </c>
      <c r="AD21" s="127"/>
    </row>
    <row r="22" spans="1:30" ht="15.75" hidden="1">
      <c r="A22" s="156" t="e">
        <f ca="1">RANK(AB22,AB$6:OFFSET(AB$6,0,0,COUNTA(B$6:B$28)))</f>
        <v>#N/A</v>
      </c>
      <c r="B22" s="154"/>
      <c r="C22" s="227"/>
      <c r="D22" s="233"/>
      <c r="E22" s="234"/>
      <c r="F22" s="235"/>
      <c r="G22" s="231"/>
      <c r="H22" s="236"/>
      <c r="I22" s="234"/>
      <c r="J22" s="233"/>
      <c r="K22" s="234"/>
      <c r="L22" s="237"/>
      <c r="M22" s="281"/>
      <c r="N22" s="200" t="str">
        <f ca="1">OFFSET(Очки!$A$3,F22,D22+QUOTIENT(MAX($C$29-11,0), 2)*4)</f>
        <v>Место</v>
      </c>
      <c r="O22" s="196">
        <f ca="1">IF(F22&lt;E22,OFFSET(IF(OR($C$29=11,$C$29=12),Очки!$B$17,Очки!$O$18),2+E22-F22,IF(D22=2,12,13-E22)),0)</f>
        <v>0</v>
      </c>
      <c r="P22" s="196"/>
      <c r="Q22" s="271"/>
      <c r="R22" s="200" t="str">
        <f ca="1">OFFSET(Очки!$A$3,I22,G22+QUOTIENT(MAX($C$29-11,0), 2)*4)</f>
        <v>Место</v>
      </c>
      <c r="S22" s="196">
        <f ca="1">IF(I22&lt;H22,OFFSET(IF(OR($C$29=11,$C$29=12),Очки!$B$17,Очки!$O$18),2+H22-I22,IF(G22=2,12,13-H22)),0)</f>
        <v>0</v>
      </c>
      <c r="T22" s="196"/>
      <c r="U22" s="271"/>
      <c r="V22" s="200" t="str">
        <f ca="1">OFFSET(Очки!$A$3,L22,J22+QUOTIENT(MAX($C$29-11,0), 2)*4)</f>
        <v>Место</v>
      </c>
      <c r="W22" s="196">
        <f ca="1">IF(L22&lt;K22,OFFSET(IF(OR($C$29=11,$C$29=12),Очки!$B$17,Очки!$O$18),2+K22-L22,IF(J22=2,12,13-K22)),0)</f>
        <v>0</v>
      </c>
      <c r="X22" s="196"/>
      <c r="Y22" s="197"/>
      <c r="Z22" s="136"/>
      <c r="AA22" s="137"/>
      <c r="AB22" s="191">
        <f t="shared" ca="1" si="1"/>
        <v>0</v>
      </c>
      <c r="AD22" s="127"/>
    </row>
    <row r="23" spans="1:30" ht="15.95" hidden="1" customHeight="1">
      <c r="A23" s="156" t="e">
        <f ca="1">RANK(AB23,AB$6:OFFSET(AB$6,0,0,COUNTA(B$6:B$28)))</f>
        <v>#N/A</v>
      </c>
      <c r="B23" s="288"/>
      <c r="C23" s="227"/>
      <c r="D23" s="233"/>
      <c r="E23" s="234"/>
      <c r="F23" s="235"/>
      <c r="G23" s="231"/>
      <c r="H23" s="236"/>
      <c r="I23" s="234"/>
      <c r="J23" s="233"/>
      <c r="K23" s="234"/>
      <c r="L23" s="237"/>
      <c r="M23" s="281"/>
      <c r="N23" s="200" t="str">
        <f ca="1">OFFSET(Очки!$A$3,F23,D23+QUOTIENT(MAX($C$29-11,0), 2)*4)</f>
        <v>Место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 t="str">
        <f ca="1">OFFSET(Очки!$A$3,I23,G23+QUOTIENT(MAX($C$29-11,0), 2)*4)</f>
        <v>Место</v>
      </c>
      <c r="S23" s="196">
        <f ca="1">IF(I23&lt;H23,OFFSET(IF(OR($C$29=11,$C$29=12),Очки!$B$17,Очки!$O$18),2+H23-I23,IF(G23=2,12,13-H23)),0)</f>
        <v>0</v>
      </c>
      <c r="T23" s="196"/>
      <c r="U23" s="271"/>
      <c r="V23" s="200" t="str">
        <f ca="1">OFFSET(Очки!$A$3,L23,J23+QUOTIENT(MAX($C$29-11,0), 2)*4)</f>
        <v>Место</v>
      </c>
      <c r="W23" s="196">
        <f ca="1">IF(L23&lt;K23,OFFSET(IF(OR($C$29=11,$C$29=12),Очки!$B$17,Очки!$O$18),2+K23-L23,IF(J23=2,12,13-K23)),0)</f>
        <v>0</v>
      </c>
      <c r="X23" s="196"/>
      <c r="Y23" s="197"/>
      <c r="Z23" s="136"/>
      <c r="AA23" s="137"/>
      <c r="AB23" s="191">
        <f t="shared" ca="1" si="1"/>
        <v>0</v>
      </c>
      <c r="AD23" s="127"/>
    </row>
    <row r="24" spans="1:30" ht="15.95" hidden="1" customHeight="1">
      <c r="A24" s="156" t="e">
        <f ca="1">RANK(AB24,AB$6:OFFSET(AB$6,0,0,COUNTA(B$6:B$28)))</f>
        <v>#N/A</v>
      </c>
      <c r="B24" s="153"/>
      <c r="C24" s="227"/>
      <c r="D24" s="233"/>
      <c r="E24" s="234"/>
      <c r="F24" s="235"/>
      <c r="G24" s="231"/>
      <c r="H24" s="236"/>
      <c r="I24" s="234"/>
      <c r="J24" s="230"/>
      <c r="K24" s="234"/>
      <c r="L24" s="237"/>
      <c r="M24" s="281"/>
      <c r="N24" s="200" t="str">
        <f ca="1">OFFSET(Очки!$A$3,F24,D24+QUOTIENT(MAX($C$29-11,0), 2)*4)</f>
        <v>Место</v>
      </c>
      <c r="O24" s="196">
        <f ca="1">IF(F24&lt;E24,OFFSET(IF(OR($C$29=11,$C$29=12),Очки!$B$17,Очки!$O$18),2+E24-F24,IF(D24=2,12,13-E24)),0)</f>
        <v>0</v>
      </c>
      <c r="P24" s="196"/>
      <c r="Q24" s="271"/>
      <c r="R24" s="200" t="str">
        <f ca="1">OFFSET(Очки!$A$3,I24,G24+QUOTIENT(MAX($C$29-11,0), 2)*4)</f>
        <v>Место</v>
      </c>
      <c r="S24" s="196">
        <f ca="1">IF(I24&lt;H24,OFFSET(IF(OR($C$29=11,$C$29=12),Очки!$B$17,Очки!$O$18),2+H24-I24,IF(G24=2,12,13-H24)),0)</f>
        <v>0</v>
      </c>
      <c r="T24" s="196"/>
      <c r="U24" s="271"/>
      <c r="V24" s="200" t="str">
        <f ca="1">OFFSET(Очки!$A$3,L24,J24+QUOTIENT(MAX($C$29-11,0), 2)*4)</f>
        <v>Место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1"/>
        <v>0</v>
      </c>
      <c r="AD24" s="127"/>
    </row>
    <row r="25" spans="1:30" ht="15.95" hidden="1" customHeight="1">
      <c r="A25" s="156" t="e">
        <f ca="1">RANK(AB25,AB$6:OFFSET(AB$6,0,0,COUNTA(B$6:B$28)))</f>
        <v>#N/A</v>
      </c>
      <c r="B25" s="157"/>
      <c r="C25" s="227"/>
      <c r="D25" s="233"/>
      <c r="E25" s="234"/>
      <c r="F25" s="235"/>
      <c r="G25" s="231"/>
      <c r="H25" s="236"/>
      <c r="I25" s="234"/>
      <c r="J25" s="230"/>
      <c r="K25" s="234"/>
      <c r="L25" s="237"/>
      <c r="M25" s="281"/>
      <c r="N25" s="200" t="str">
        <f ca="1">OFFSET(Очки!$A$3,F25,D25+QUOTIENT(MAX($C$29-11,0), 2)*4)</f>
        <v>Место</v>
      </c>
      <c r="O25" s="196">
        <f ca="1">IF(F25&lt;E25,OFFSET(IF(OR($C$29=11,$C$29=12),Очки!$B$17,Очки!$O$18),2+E25-F25,IF(D25=2,12,13-E25)),0)</f>
        <v>0</v>
      </c>
      <c r="P25" s="196"/>
      <c r="Q25" s="271"/>
      <c r="R25" s="200" t="str">
        <f ca="1">OFFSET(Очки!$A$3,I25,G25+QUOTIENT(MAX($C$29-11,0), 2)*4)</f>
        <v>Место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 t="str">
        <f ca="1">OFFSET(Очки!$A$3,L25,J25+QUOTIENT(MAX($C$29-11,0), 2)*4)</f>
        <v>Место</v>
      </c>
      <c r="W25" s="196">
        <f ca="1">IF(L25&lt;K25,OFFSET(IF(OR($C$29=11,$C$29=12),Очки!$B$17,Очки!$O$18),2+K25-L25,IF(J25=2,12,13-K25)),0)</f>
        <v>0</v>
      </c>
      <c r="X25" s="196"/>
      <c r="Y25" s="197"/>
      <c r="Z25" s="136"/>
      <c r="AA25" s="137"/>
      <c r="AB25" s="191">
        <f t="shared" ca="1" si="1"/>
        <v>0</v>
      </c>
      <c r="AD25" s="127"/>
    </row>
    <row r="26" spans="1:30" ht="15.95" hidden="1" customHeight="1">
      <c r="A26" s="156" t="e">
        <f ca="1">RANK(AB26,AB$6:OFFSET(AB$6,0,0,COUNTA(B$6:B$28)))</f>
        <v>#N/A</v>
      </c>
      <c r="B26" s="159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t="shared" ca="1" si="1"/>
        <v>0</v>
      </c>
      <c r="AD26" s="127"/>
    </row>
    <row r="27" spans="1:30" ht="15.95" hidden="1" customHeight="1">
      <c r="A27" s="156" t="e">
        <f ca="1">RANK(AB27,AB$6:OFFSET(AB$6,0,0,COUNTA(B$6:B$28)))</f>
        <v>#N/A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t="shared" ca="1" si="1"/>
        <v>0</v>
      </c>
      <c r="AD27" s="127"/>
    </row>
    <row r="28" spans="1:30" ht="15.95" hidden="1" customHeight="1" thickBot="1">
      <c r="A28" s="160" t="e">
        <f ca="1">RANK(AB28,AB$6:OFFSET(AB$6,0,0,COUNTA(B$6:B$28)))</f>
        <v>#N/A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t="shared" ca="1" si="1"/>
        <v>0</v>
      </c>
      <c r="AD28" s="127"/>
    </row>
    <row r="29" spans="1:30" ht="15.95" customHeight="1">
      <c r="B29" s="127" t="s">
        <v>42</v>
      </c>
      <c r="C29" s="127">
        <f>COUNTA(B6:B28)</f>
        <v>15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sortState ref="B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4" priority="3">
      <formula>AND(E6&gt;F6,O6=0)</formula>
    </cfRule>
  </conditionalFormatting>
  <conditionalFormatting sqref="S6:S28">
    <cfRule type="expression" dxfId="13" priority="2">
      <formula>AND(H6&gt;I6,S6=0)</formula>
    </cfRule>
  </conditionalFormatting>
  <conditionalFormatting sqref="W6:W28">
    <cfRule type="expression" dxfId="12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6" sqref="B16"/>
    </sheetView>
  </sheetViews>
  <sheetFormatPr defaultColWidth="8.85546875" defaultRowHeight="15"/>
  <cols>
    <col min="1" max="1" width="5.28515625" style="126" customWidth="1"/>
    <col min="2" max="2" width="45.14062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100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>
        <f ca="1">RANK(AB6,AB$6:OFFSET(AB$6,0,0,COUNTA(B$6:B$28)))</f>
        <v>1</v>
      </c>
      <c r="B6" s="153" t="s">
        <v>50</v>
      </c>
      <c r="C6" s="147">
        <v>2.5</v>
      </c>
      <c r="D6" s="265">
        <v>1</v>
      </c>
      <c r="E6" s="266">
        <v>8</v>
      </c>
      <c r="F6" s="267">
        <v>5</v>
      </c>
      <c r="G6" s="268">
        <v>1</v>
      </c>
      <c r="H6" s="232">
        <v>8</v>
      </c>
      <c r="I6" s="266">
        <v>7</v>
      </c>
      <c r="J6" s="265">
        <v>1</v>
      </c>
      <c r="K6" s="266">
        <v>6</v>
      </c>
      <c r="L6" s="269">
        <v>8</v>
      </c>
      <c r="M6" s="280">
        <v>2.5</v>
      </c>
      <c r="N6" s="226">
        <f ca="1">OFFSET(Очки!$A$3,F6,D6+QUOTIENT(MAX($C$29-11,0), 2)*4)</f>
        <v>12</v>
      </c>
      <c r="O6" s="194">
        <f ca="1">IF(F6&lt;E6,OFFSET(IF(OR($C$29=11,$C$29=12),Очки!$B$17,Очки!$O$18),2+E6-F6,IF(D6=2,12,13-E6)),0)</f>
        <v>3.3</v>
      </c>
      <c r="P6" s="194">
        <v>2.5</v>
      </c>
      <c r="Q6" s="270"/>
      <c r="R6" s="226">
        <f ca="1">OFFSET(Очки!$A$3,I6,G6+QUOTIENT(MAX($C$29-11,0), 2)*4)</f>
        <v>11</v>
      </c>
      <c r="S6" s="194">
        <f ca="1">IF(I6&lt;H6,OFFSET(IF(OR($C$29=11,$C$29=12),Очки!$B$17,Очки!$O$18),2+H6-I6,IF(G6=2,12,13-H6)),0)</f>
        <v>1.2</v>
      </c>
      <c r="T6" s="194">
        <v>1.5</v>
      </c>
      <c r="U6" s="270"/>
      <c r="V6" s="226">
        <f ca="1">OFFSET(Очки!$A$3,L6,J6+QUOTIENT(MAX($C$29-11,0), 2)*4)</f>
        <v>10.5</v>
      </c>
      <c r="W6" s="194">
        <f ca="1">IF(L6&lt;K6,OFFSET(IF(OR($C$29=11,$C$29=12),Очки!$B$17,Очки!$O$18),2+K6-L6,IF(J6=2,12,13-K6)),0)</f>
        <v>0</v>
      </c>
      <c r="X6" s="194">
        <v>2.5</v>
      </c>
      <c r="Y6" s="195">
        <v>-2</v>
      </c>
      <c r="Z6" s="134"/>
      <c r="AA6" s="135"/>
      <c r="AB6" s="190">
        <f t="shared" ref="AB6:AB22" ca="1" si="0">SUM(M6:Y6)</f>
        <v>45</v>
      </c>
      <c r="AC6" s="127"/>
      <c r="AD6" s="127"/>
      <c r="AE6" s="127"/>
    </row>
    <row r="7" spans="1:31" ht="15.75">
      <c r="A7" s="156">
        <f ca="1">RANK(AB7,AB$6:OFFSET(AB$6,0,0,COUNTA(B$6:B$28)))</f>
        <v>2</v>
      </c>
      <c r="B7" s="451" t="s">
        <v>60</v>
      </c>
      <c r="C7" s="227" t="s">
        <v>25</v>
      </c>
      <c r="D7" s="233">
        <v>1</v>
      </c>
      <c r="E7" s="234">
        <v>4</v>
      </c>
      <c r="F7" s="235">
        <v>4</v>
      </c>
      <c r="G7" s="231">
        <v>1</v>
      </c>
      <c r="H7" s="236">
        <v>2</v>
      </c>
      <c r="I7" s="234">
        <v>1</v>
      </c>
      <c r="J7" s="233">
        <v>1</v>
      </c>
      <c r="K7" s="234">
        <v>4</v>
      </c>
      <c r="L7" s="237">
        <v>5</v>
      </c>
      <c r="M7" s="281">
        <v>0.5</v>
      </c>
      <c r="N7" s="200">
        <f ca="1">OFFSET(Очки!$A$3,F7,D7+QUOTIENT(MAX($C$29-11,0), 2)*4)</f>
        <v>13</v>
      </c>
      <c r="O7" s="196">
        <f ca="1">IF(F7&lt;E7,OFFSET(IF(OR($C$29=11,$C$29=12),Очки!$B$17,Очки!$O$18),2+E7-F7,IF(D7=2,12,13-E7)),0)</f>
        <v>0</v>
      </c>
      <c r="P7" s="196"/>
      <c r="Q7" s="271"/>
      <c r="R7" s="200">
        <f ca="1">OFFSET(Очки!$A$3,I7,G7+QUOTIENT(MAX($C$29-11,0), 2)*4)</f>
        <v>16</v>
      </c>
      <c r="S7" s="196">
        <f ca="1">IF(I7&lt;H7,OFFSET(IF(OR($C$29=11,$C$29=12),Очки!$B$17,Очки!$O$18),2+H7-I7,IF(G7=2,12,13-H7)),0)</f>
        <v>0.7</v>
      </c>
      <c r="T7" s="196">
        <v>0.5</v>
      </c>
      <c r="U7" s="271"/>
      <c r="V7" s="200">
        <f ca="1">OFFSET(Очки!$A$3,L7,J7+QUOTIENT(MAX($C$29-11,0), 2)*4)</f>
        <v>12</v>
      </c>
      <c r="W7" s="196">
        <f ca="1">IF(L7&lt;K7,OFFSET(IF(OR($C$29=11,$C$29=12),Очки!$B$17,Очки!$O$18),2+K7-L7,IF(J7=2,12,13-K7)),0)</f>
        <v>0</v>
      </c>
      <c r="X7" s="196">
        <v>2</v>
      </c>
      <c r="Y7" s="197"/>
      <c r="Z7" s="136"/>
      <c r="AA7" s="137"/>
      <c r="AB7" s="191">
        <f t="shared" ca="1" si="0"/>
        <v>44.7</v>
      </c>
      <c r="AC7" s="127"/>
      <c r="AD7" s="127"/>
      <c r="AE7" s="127"/>
    </row>
    <row r="8" spans="1:31" ht="15.75">
      <c r="A8" s="156">
        <f ca="1">RANK(AB8,AB$6:OFFSET(AB$6,0,0,COUNTA(B$6:B$28)))</f>
        <v>3</v>
      </c>
      <c r="B8" s="451" t="s">
        <v>52</v>
      </c>
      <c r="C8" s="296">
        <v>10</v>
      </c>
      <c r="D8" s="233">
        <v>1</v>
      </c>
      <c r="E8" s="234">
        <v>2</v>
      </c>
      <c r="F8" s="235">
        <v>3</v>
      </c>
      <c r="G8" s="231">
        <v>1</v>
      </c>
      <c r="H8" s="236">
        <v>1</v>
      </c>
      <c r="I8" s="234">
        <v>3</v>
      </c>
      <c r="J8" s="233">
        <v>1</v>
      </c>
      <c r="K8" s="234">
        <v>2</v>
      </c>
      <c r="L8" s="237">
        <v>2</v>
      </c>
      <c r="M8" s="281"/>
      <c r="N8" s="200">
        <f ca="1">OFFSET(Очки!$A$3,F8,D8+QUOTIENT(MAX($C$29-11,0), 2)*4)</f>
        <v>14</v>
      </c>
      <c r="O8" s="196">
        <f ca="1">IF(F8&lt;E8,OFFSET(IF(OR($C$29=11,$C$29=12),Очки!$B$17,Очки!$O$18),2+E8-F8,IF(D8=2,12,13-E8)),0)</f>
        <v>0</v>
      </c>
      <c r="P8" s="196"/>
      <c r="Q8" s="271"/>
      <c r="R8" s="200">
        <f ca="1">OFFSET(Очки!$A$3,I8,G8+QUOTIENT(MAX($C$29-11,0), 2)*4)</f>
        <v>14</v>
      </c>
      <c r="S8" s="196">
        <f ca="1">IF(I8&lt;H8,OFFSET(IF(OR($C$29=11,$C$29=12),Очки!$B$17,Очки!$O$18),2+H8-I8,IF(G8=2,12,13-H8)),0)</f>
        <v>0</v>
      </c>
      <c r="T8" s="196"/>
      <c r="U8" s="271"/>
      <c r="V8" s="200">
        <f ca="1">OFFSET(Очки!$A$3,L8,J8+QUOTIENT(MAX($C$29-11,0), 2)*4)</f>
        <v>15</v>
      </c>
      <c r="W8" s="196">
        <f ca="1">IF(L8&lt;K8,OFFSET(IF(OR($C$29=11,$C$29=12),Очки!$B$17,Очки!$O$18),2+K8-L8,IF(J8=2,12,13-K8)),0)</f>
        <v>0</v>
      </c>
      <c r="X8" s="196">
        <v>0.5</v>
      </c>
      <c r="Y8" s="197"/>
      <c r="Z8" s="136"/>
      <c r="AA8" s="137"/>
      <c r="AB8" s="191">
        <f t="shared" ca="1" si="0"/>
        <v>43.5</v>
      </c>
      <c r="AC8" s="127"/>
      <c r="AD8" s="127"/>
      <c r="AE8" s="127"/>
    </row>
    <row r="9" spans="1:31" ht="15.75">
      <c r="A9" s="156">
        <f ca="1">RANK(AB9,AB$6:OFFSET(AB$6,0,0,COUNTA(B$6:B$28)))</f>
        <v>4</v>
      </c>
      <c r="B9" s="298" t="s">
        <v>104</v>
      </c>
      <c r="C9" s="227">
        <v>10</v>
      </c>
      <c r="D9" s="233">
        <v>1</v>
      </c>
      <c r="E9" s="234">
        <v>3</v>
      </c>
      <c r="F9" s="235">
        <v>2</v>
      </c>
      <c r="G9" s="231">
        <v>2</v>
      </c>
      <c r="H9" s="236">
        <v>7</v>
      </c>
      <c r="I9" s="234">
        <v>5</v>
      </c>
      <c r="J9" s="233">
        <v>1</v>
      </c>
      <c r="K9" s="234">
        <v>7</v>
      </c>
      <c r="L9" s="237">
        <v>4</v>
      </c>
      <c r="M9" s="281"/>
      <c r="N9" s="200">
        <f ca="1">OFFSET(Очки!$A$3,F9,D9+QUOTIENT(MAX($C$29-11,0), 2)*4)</f>
        <v>15</v>
      </c>
      <c r="O9" s="196">
        <f ca="1">IF(F9&lt;E9,OFFSET(IF(OR($C$29=11,$C$29=12),Очки!$B$17,Очки!$O$18),2+E9-F9,IF(D9=2,12,13-E9)),0)</f>
        <v>0.7</v>
      </c>
      <c r="P9" s="196"/>
      <c r="Q9" s="271"/>
      <c r="R9" s="200">
        <f ca="1">OFFSET(Очки!$A$3,I9,G9+QUOTIENT(MAX($C$29-11,0), 2)*4)</f>
        <v>7.5</v>
      </c>
      <c r="S9" s="196">
        <f ca="1">IF(I9&lt;H9,OFFSET(IF(OR($C$29=11,$C$29=12),Очки!$B$17,Очки!$O$18),2+H9-I9,IF(G9=2,12,13-H9)),0)</f>
        <v>1.4</v>
      </c>
      <c r="T9" s="196">
        <v>2</v>
      </c>
      <c r="U9" s="271"/>
      <c r="V9" s="200">
        <f ca="1">OFFSET(Очки!$A$3,L9,J9+QUOTIENT(MAX($C$29-11,0), 2)*4)</f>
        <v>13</v>
      </c>
      <c r="W9" s="196">
        <f ca="1">IF(L9&lt;K9,OFFSET(IF(OR($C$29=11,$C$29=12),Очки!$B$17,Очки!$O$18),2+K9-L9,IF(J9=2,12,13-K9)),0)</f>
        <v>3</v>
      </c>
      <c r="X9" s="196"/>
      <c r="Y9" s="197"/>
      <c r="Z9" s="136"/>
      <c r="AA9" s="137"/>
      <c r="AB9" s="191">
        <f t="shared" ca="1" si="0"/>
        <v>42.599999999999994</v>
      </c>
      <c r="AC9" s="127"/>
      <c r="AD9" s="127"/>
      <c r="AE9" s="127"/>
    </row>
    <row r="10" spans="1:31" ht="15.75">
      <c r="A10" s="156">
        <f ca="1">RANK(AB10,AB$6:OFFSET(AB$6,0,0,COUNTA(B$6:B$28)))</f>
        <v>5</v>
      </c>
      <c r="B10" s="288" t="s">
        <v>58</v>
      </c>
      <c r="C10" s="147" t="s">
        <v>25</v>
      </c>
      <c r="D10" s="233">
        <v>1</v>
      </c>
      <c r="E10" s="234">
        <v>6</v>
      </c>
      <c r="F10" s="235">
        <v>7</v>
      </c>
      <c r="G10" s="231">
        <v>1</v>
      </c>
      <c r="H10" s="236">
        <v>4</v>
      </c>
      <c r="I10" s="234">
        <v>2</v>
      </c>
      <c r="J10" s="233">
        <v>1</v>
      </c>
      <c r="K10" s="234">
        <v>8</v>
      </c>
      <c r="L10" s="237">
        <v>6</v>
      </c>
      <c r="M10" s="281">
        <v>1.5</v>
      </c>
      <c r="N10" s="200">
        <f ca="1">OFFSET(Очки!$A$3,F10,D10+QUOTIENT(MAX($C$29-11,0), 2)*4)</f>
        <v>11</v>
      </c>
      <c r="O10" s="196">
        <f ca="1">IF(F10&lt;E10,OFFSET(IF(OR($C$29=11,$C$29=12),Очки!$B$17,Очки!$O$18),2+E10-F10,IF(D10=2,12,13-E10)),0)</f>
        <v>0</v>
      </c>
      <c r="P10" s="196">
        <v>0.5</v>
      </c>
      <c r="Q10" s="271">
        <v>-5</v>
      </c>
      <c r="R10" s="200">
        <f ca="1">OFFSET(Очки!$A$3,I10,G10+QUOTIENT(MAX($C$29-11,0), 2)*4)</f>
        <v>15</v>
      </c>
      <c r="S10" s="196">
        <f ca="1">IF(I10&lt;H10,OFFSET(IF(OR($C$29=11,$C$29=12),Очки!$B$17,Очки!$O$18),2+H10-I10,IF(G10=2,12,13-H10)),0)</f>
        <v>1.5</v>
      </c>
      <c r="T10" s="196">
        <v>2.5</v>
      </c>
      <c r="U10" s="271"/>
      <c r="V10" s="200">
        <f ca="1">OFFSET(Очки!$A$3,L10,J10+QUOTIENT(MAX($C$29-11,0), 2)*4)</f>
        <v>11.5</v>
      </c>
      <c r="W10" s="196">
        <f ca="1">IF(L10&lt;K10,OFFSET(IF(OR($C$29=11,$C$29=12),Очки!$B$17,Очки!$O$18),2+K10-L10,IF(J10=2,12,13-K10)),0)</f>
        <v>2.2999999999999998</v>
      </c>
      <c r="X10" s="196">
        <v>1</v>
      </c>
      <c r="Y10" s="197"/>
      <c r="Z10" s="136"/>
      <c r="AA10" s="137"/>
      <c r="AB10" s="191">
        <f t="shared" ca="1" si="0"/>
        <v>41.8</v>
      </c>
      <c r="AC10" s="127"/>
      <c r="AD10" s="127"/>
      <c r="AE10" s="127"/>
    </row>
    <row r="11" spans="1:31" ht="16.5" thickBot="1">
      <c r="A11" s="156">
        <f ca="1">RANK(AB11,AB$6:OFFSET(AB$6,0,0,COUNTA(B$6:B$28)))</f>
        <v>6</v>
      </c>
      <c r="B11" s="455" t="s">
        <v>45</v>
      </c>
      <c r="C11" s="229">
        <v>10</v>
      </c>
      <c r="D11" s="233">
        <v>2</v>
      </c>
      <c r="E11" s="234">
        <v>6</v>
      </c>
      <c r="F11" s="235">
        <v>3</v>
      </c>
      <c r="G11" s="231">
        <v>1</v>
      </c>
      <c r="H11" s="236">
        <v>7</v>
      </c>
      <c r="I11" s="234">
        <v>7</v>
      </c>
      <c r="J11" s="233">
        <v>1</v>
      </c>
      <c r="K11" s="234">
        <v>1</v>
      </c>
      <c r="L11" s="237">
        <v>1</v>
      </c>
      <c r="M11" s="281"/>
      <c r="N11" s="200">
        <f ca="1">OFFSET(Очки!$A$3,F11,D11+QUOTIENT(MAX($C$29-11,0), 2)*4)</f>
        <v>9.5</v>
      </c>
      <c r="O11" s="196">
        <f ca="1">IF(F11&lt;E11,OFFSET(IF(OR($C$29=11,$C$29=12),Очки!$B$17,Очки!$O$18),2+E11-F11,IF(D11=2,12,13-E11)),0)</f>
        <v>2.1</v>
      </c>
      <c r="P11" s="196">
        <v>2</v>
      </c>
      <c r="Q11" s="271"/>
      <c r="R11" s="200">
        <f ca="1">OFFSET(Очки!$A$3,I11,G11+QUOTIENT(MAX($C$29-11,0), 2)*4)</f>
        <v>11</v>
      </c>
      <c r="S11" s="196">
        <f ca="1">IF(I11&lt;H11,OFFSET(IF(OR($C$29=11,$C$29=12),Очки!$B$17,Очки!$O$18),2+H11-I11,IF(G11=2,12,13-H11)),0)</f>
        <v>0</v>
      </c>
      <c r="T11" s="196"/>
      <c r="U11" s="271"/>
      <c r="V11" s="200">
        <f ca="1">OFFSET(Очки!$A$3,L11,J11+QUOTIENT(MAX($C$29-11,0), 2)*4)</f>
        <v>16</v>
      </c>
      <c r="W11" s="196">
        <f ca="1">IF(L11&lt;K11,OFFSET(IF(OR($C$29=11,$C$29=12),Очки!$B$17,Очки!$O$18),2+K11-L11,IF(J11=2,12,13-K11)),0)</f>
        <v>0</v>
      </c>
      <c r="X11" s="196"/>
      <c r="Y11" s="197"/>
      <c r="Z11" s="136"/>
      <c r="AA11" s="137"/>
      <c r="AB11" s="191">
        <f t="shared" ca="1" si="0"/>
        <v>40.6</v>
      </c>
      <c r="AC11" s="127"/>
      <c r="AD11" s="127"/>
      <c r="AE11" s="127"/>
    </row>
    <row r="12" spans="1:31" ht="15.75">
      <c r="A12" s="155">
        <f ca="1">RANK(AB12,AB$6:OFFSET(AB$6,0,0,COUNTA(B$6:B$28)))</f>
        <v>7</v>
      </c>
      <c r="B12" s="445" t="s">
        <v>103</v>
      </c>
      <c r="C12" s="454" t="s">
        <v>25</v>
      </c>
      <c r="D12" s="265">
        <v>1</v>
      </c>
      <c r="E12" s="266">
        <v>5</v>
      </c>
      <c r="F12" s="267">
        <v>6</v>
      </c>
      <c r="G12" s="268">
        <v>1</v>
      </c>
      <c r="H12" s="232">
        <v>6</v>
      </c>
      <c r="I12" s="266">
        <v>6</v>
      </c>
      <c r="J12" s="265">
        <v>2</v>
      </c>
      <c r="K12" s="266">
        <v>2</v>
      </c>
      <c r="L12" s="269">
        <v>1</v>
      </c>
      <c r="M12" s="280">
        <v>1</v>
      </c>
      <c r="N12" s="226">
        <f ca="1">OFFSET(Очки!$A$3,F12,D12+QUOTIENT(MAX($C$29-11,0), 2)*4)</f>
        <v>11.5</v>
      </c>
      <c r="O12" s="194">
        <f ca="1">IF(F12&lt;E12,OFFSET(IF(OR($C$29=11,$C$29=12),Очки!$B$17,Очки!$O$18),2+E12-F12,IF(D12=2,12,13-E12)),0)</f>
        <v>0</v>
      </c>
      <c r="P12" s="194">
        <v>1.5</v>
      </c>
      <c r="Q12" s="270"/>
      <c r="R12" s="226">
        <f ca="1">OFFSET(Очки!$A$3,I12,G12+QUOTIENT(MAX($C$29-11,0), 2)*4)</f>
        <v>11.5</v>
      </c>
      <c r="S12" s="194">
        <f ca="1">IF(I12&lt;H12,OFFSET(IF(OR($C$29=11,$C$29=12),Очки!$B$17,Очки!$O$18),2+H12-I12,IF(G12=2,12,13-H12)),0)</f>
        <v>0</v>
      </c>
      <c r="T12" s="194"/>
      <c r="U12" s="270">
        <v>-3</v>
      </c>
      <c r="V12" s="226">
        <f ca="1">OFFSET(Очки!$A$3,L12,J12+QUOTIENT(MAX($C$29-11,0), 2)*4)</f>
        <v>11.5</v>
      </c>
      <c r="W12" s="194">
        <f ca="1">IF(L12&lt;K12,OFFSET(IF(OR($C$29=11,$C$29=12),Очки!$B$17,Очки!$O$18),2+K12-L12,IF(J12=2,12,13-K12)),0)</f>
        <v>0.7</v>
      </c>
      <c r="X12" s="194"/>
      <c r="Y12" s="195"/>
      <c r="Z12" s="134"/>
      <c r="AA12" s="135"/>
      <c r="AB12" s="190">
        <f t="shared" ca="1" si="0"/>
        <v>34.700000000000003</v>
      </c>
      <c r="AC12" s="127"/>
      <c r="AD12" s="127"/>
      <c r="AE12" s="127"/>
    </row>
    <row r="13" spans="1:31" ht="15.75">
      <c r="A13" s="156">
        <f ca="1">RANK(AB13,AB$6:OFFSET(AB$6,0,0,COUNTA(B$6:B$28)))</f>
        <v>8</v>
      </c>
      <c r="B13" s="299" t="s">
        <v>51</v>
      </c>
      <c r="C13" s="227">
        <v>7.5</v>
      </c>
      <c r="D13" s="233">
        <v>1</v>
      </c>
      <c r="E13" s="234">
        <v>7</v>
      </c>
      <c r="F13" s="235">
        <v>7</v>
      </c>
      <c r="G13" s="231">
        <v>1</v>
      </c>
      <c r="H13" s="236">
        <v>5</v>
      </c>
      <c r="I13" s="234">
        <v>5</v>
      </c>
      <c r="J13" s="233">
        <v>1</v>
      </c>
      <c r="K13" s="234">
        <v>5</v>
      </c>
      <c r="L13" s="237">
        <v>7</v>
      </c>
      <c r="M13" s="281">
        <v>2</v>
      </c>
      <c r="N13" s="200">
        <f ca="1">OFFSET(Очки!$A$3,F13,D13+QUOTIENT(MAX($C$29-11,0), 2)*4)</f>
        <v>11</v>
      </c>
      <c r="O13" s="196">
        <f ca="1">IF(F13&lt;E13,OFFSET(IF(OR($C$29=11,$C$29=12),Очки!$B$17,Очки!$O$18),2+E13-F13,IF(D13=2,12,13-E13)),0)</f>
        <v>0</v>
      </c>
      <c r="P13" s="196">
        <v>1</v>
      </c>
      <c r="Q13" s="271">
        <v>-5</v>
      </c>
      <c r="R13" s="200">
        <f ca="1">OFFSET(Очки!$A$3,I13,G13+QUOTIENT(MAX($C$29-11,0), 2)*4)</f>
        <v>12</v>
      </c>
      <c r="S13" s="196">
        <f ca="1">IF(I13&lt;H13,OFFSET(IF(OR($C$29=11,$C$29=12),Очки!$B$17,Очки!$O$18),2+H13-I13,IF(G13=2,12,13-H13)),0)</f>
        <v>0</v>
      </c>
      <c r="T13" s="196">
        <v>1</v>
      </c>
      <c r="U13" s="271"/>
      <c r="V13" s="200">
        <f ca="1">OFFSET(Очки!$A$3,L13,J13+QUOTIENT(MAX($C$29-11,0), 2)*4)</f>
        <v>11</v>
      </c>
      <c r="W13" s="196">
        <f ca="1">IF(L13&lt;K13,OFFSET(IF(OR($C$29=11,$C$29=12),Очки!$B$17,Очки!$O$18),2+K13-L13,IF(J13=2,12,13-K13)),0)</f>
        <v>0</v>
      </c>
      <c r="X13" s="196">
        <v>1.5</v>
      </c>
      <c r="Y13" s="197"/>
      <c r="Z13" s="136"/>
      <c r="AA13" s="137"/>
      <c r="AB13" s="191">
        <f t="shared" ca="1" si="0"/>
        <v>34.5</v>
      </c>
      <c r="AC13" s="127"/>
      <c r="AD13" s="127"/>
      <c r="AE13" s="127"/>
    </row>
    <row r="14" spans="1:31" ht="15.75">
      <c r="A14" s="156">
        <f ca="1">RANK(AB14,AB$6:OFFSET(AB$6,0,0,COUNTA(B$6:B$28)))</f>
        <v>9</v>
      </c>
      <c r="B14" s="289" t="s">
        <v>61</v>
      </c>
      <c r="C14" s="227" t="s">
        <v>25</v>
      </c>
      <c r="D14" s="233">
        <v>2</v>
      </c>
      <c r="E14" s="234">
        <v>3</v>
      </c>
      <c r="F14" s="235">
        <v>2</v>
      </c>
      <c r="G14" s="231">
        <v>1</v>
      </c>
      <c r="H14" s="236">
        <v>3</v>
      </c>
      <c r="I14" s="234">
        <v>4</v>
      </c>
      <c r="J14" s="233">
        <v>2</v>
      </c>
      <c r="K14" s="234">
        <v>4</v>
      </c>
      <c r="L14" s="237">
        <v>3</v>
      </c>
      <c r="M14" s="281"/>
      <c r="N14" s="200">
        <f ca="1">OFFSET(Очки!$A$3,F14,D14+QUOTIENT(MAX($C$29-11,0), 2)*4)</f>
        <v>10.5</v>
      </c>
      <c r="O14" s="196">
        <f ca="1">IF(F14&lt;E14,OFFSET(IF(OR($C$29=11,$C$29=12),Очки!$B$17,Очки!$O$18),2+E14-F14,IF(D14=2,12,13-E14)),0)</f>
        <v>0.7</v>
      </c>
      <c r="P14" s="196"/>
      <c r="Q14" s="271"/>
      <c r="R14" s="200">
        <f ca="1">OFFSET(Очки!$A$3,I14,G14+QUOTIENT(MAX($C$29-11,0), 2)*4)</f>
        <v>13</v>
      </c>
      <c r="S14" s="196">
        <f ca="1">IF(I14&lt;H14,OFFSET(IF(OR($C$29=11,$C$29=12),Очки!$B$17,Очки!$O$18),2+H14-I14,IF(G14=2,12,13-H14)),0)</f>
        <v>0</v>
      </c>
      <c r="T14" s="196"/>
      <c r="U14" s="271"/>
      <c r="V14" s="200">
        <f ca="1">OFFSET(Очки!$A$3,L14,J14+QUOTIENT(MAX($C$29-11,0), 2)*4)</f>
        <v>9.5</v>
      </c>
      <c r="W14" s="196">
        <f ca="1">IF(L14&lt;K14,OFFSET(IF(OR($C$29=11,$C$29=12),Очки!$B$17,Очки!$O$18),2+K14-L14,IF(J14=2,12,13-K14)),0)</f>
        <v>0.7</v>
      </c>
      <c r="X14" s="196"/>
      <c r="Y14" s="197"/>
      <c r="Z14" s="136"/>
      <c r="AA14" s="137"/>
      <c r="AB14" s="191">
        <f t="shared" ca="1" si="0"/>
        <v>34.400000000000006</v>
      </c>
      <c r="AC14" s="127"/>
      <c r="AD14" s="127"/>
      <c r="AE14" s="127"/>
    </row>
    <row r="15" spans="1:31" ht="15.75">
      <c r="A15" s="156">
        <f ca="1">RANK(AB15,AB$6:OFFSET(AB$6,0,0,COUNTA(B$6:B$28)))</f>
        <v>10</v>
      </c>
      <c r="B15" s="152" t="s">
        <v>102</v>
      </c>
      <c r="C15" s="147">
        <v>10</v>
      </c>
      <c r="D15" s="233">
        <v>1</v>
      </c>
      <c r="E15" s="234">
        <v>1</v>
      </c>
      <c r="F15" s="235">
        <v>1</v>
      </c>
      <c r="G15" s="231">
        <v>2</v>
      </c>
      <c r="H15" s="236">
        <v>3</v>
      </c>
      <c r="I15" s="234">
        <v>3</v>
      </c>
      <c r="J15" s="233">
        <v>2</v>
      </c>
      <c r="K15" s="234">
        <v>5</v>
      </c>
      <c r="L15" s="237">
        <v>5</v>
      </c>
      <c r="M15" s="281"/>
      <c r="N15" s="200">
        <f ca="1">OFFSET(Очки!$A$3,F15,D15+QUOTIENT(MAX($C$29-11,0), 2)*4)</f>
        <v>16</v>
      </c>
      <c r="O15" s="196">
        <f ca="1">IF(F15&lt;E15,OFFSET(IF(OR($C$29=11,$C$29=12),Очки!$B$17,Очки!$O$18),2+E15-F15,IF(D15=2,12,13-E15)),0)</f>
        <v>0</v>
      </c>
      <c r="P15" s="196"/>
      <c r="Q15" s="271"/>
      <c r="R15" s="200">
        <f ca="1">OFFSET(Очки!$A$3,I15,G15+QUOTIENT(MAX($C$29-11,0), 2)*4)</f>
        <v>9.5</v>
      </c>
      <c r="S15" s="196">
        <f ca="1">IF(I15&lt;H15,OFFSET(IF(OR($C$29=11,$C$29=12),Очки!$B$17,Очки!$O$18),2+H15-I15,IF(G15=2,12,13-H15)),0)</f>
        <v>0</v>
      </c>
      <c r="T15" s="196"/>
      <c r="U15" s="271"/>
      <c r="V15" s="200">
        <f ca="1">OFFSET(Очки!$A$3,L15,J15+QUOTIENT(MAX($C$29-11,0), 2)*4)</f>
        <v>7.5</v>
      </c>
      <c r="W15" s="196">
        <f ca="1">IF(L15&lt;K15,OFFSET(IF(OR($C$29=11,$C$29=12),Очки!$B$17,Очки!$O$18),2+K15-L15,IF(J15=2,12,13-K15)),0)</f>
        <v>0</v>
      </c>
      <c r="X15" s="196"/>
      <c r="Y15" s="197"/>
      <c r="Z15" s="136"/>
      <c r="AA15" s="137"/>
      <c r="AB15" s="191">
        <f t="shared" ca="1" si="0"/>
        <v>33</v>
      </c>
      <c r="AC15" s="127"/>
      <c r="AD15" s="127"/>
      <c r="AE15" s="127"/>
    </row>
    <row r="16" spans="1:31" ht="15" customHeight="1">
      <c r="A16" s="156">
        <f ca="1">RANK(AB16,AB$6:OFFSET(AB$6,0,0,COUNTA(B$6:B$28)))</f>
        <v>11</v>
      </c>
      <c r="B16" s="153" t="s">
        <v>89</v>
      </c>
      <c r="C16" s="147" t="s">
        <v>25</v>
      </c>
      <c r="D16" s="233">
        <v>2</v>
      </c>
      <c r="E16" s="234">
        <v>1</v>
      </c>
      <c r="F16" s="235">
        <v>1</v>
      </c>
      <c r="G16" s="231">
        <v>2</v>
      </c>
      <c r="H16" s="236">
        <v>2</v>
      </c>
      <c r="I16" s="234">
        <v>2</v>
      </c>
      <c r="J16" s="230">
        <v>2</v>
      </c>
      <c r="K16" s="234">
        <v>3</v>
      </c>
      <c r="L16" s="237">
        <v>4</v>
      </c>
      <c r="M16" s="281"/>
      <c r="N16" s="200">
        <f ca="1">OFFSET(Очки!$A$3,F16,D16+QUOTIENT(MAX($C$29-11,0), 2)*4)</f>
        <v>11.5</v>
      </c>
      <c r="O16" s="196">
        <f ca="1">IF(F16&lt;E16,OFFSET(IF(OR($C$29=11,$C$29=12),Очки!$B$17,Очки!$O$18),2+E16-F16,IF(D16=2,12,13-E16)),0)</f>
        <v>0</v>
      </c>
      <c r="P16" s="196"/>
      <c r="Q16" s="271"/>
      <c r="R16" s="200">
        <f ca="1">OFFSET(Очки!$A$3,I16,G16+QUOTIENT(MAX($C$29-11,0), 2)*4)</f>
        <v>10.5</v>
      </c>
      <c r="S16" s="196">
        <f ca="1">IF(I16&lt;H16,OFFSET(IF(OR($C$29=11,$C$29=12),Очки!$B$17,Очки!$O$18),2+H16-I16,IF(G16=2,12,13-H16)),0)</f>
        <v>0</v>
      </c>
      <c r="T16" s="196"/>
      <c r="U16" s="271"/>
      <c r="V16" s="200">
        <f ca="1">OFFSET(Очки!$A$3,L16,J16+QUOTIENT(MAX($C$29-11,0), 2)*4)</f>
        <v>8.5</v>
      </c>
      <c r="W16" s="196">
        <f ca="1">IF(L16&lt;K16,OFFSET(IF(OR($C$29=11,$C$29=12),Очки!$B$17,Очки!$O$18),2+K16-L16,IF(J16=2,12,13-K16)),0)</f>
        <v>0</v>
      </c>
      <c r="X16" s="196"/>
      <c r="Y16" s="197"/>
      <c r="Z16" s="136"/>
      <c r="AA16" s="137"/>
      <c r="AB16" s="191">
        <f t="shared" ca="1" si="0"/>
        <v>30.5</v>
      </c>
      <c r="AD16" s="127"/>
    </row>
    <row r="17" spans="1:30" ht="15.75">
      <c r="A17" s="156">
        <f ca="1">RANK(AB17,AB$6:OFFSET(AB$6,0,0,COUNTA(B$6:B$28)))</f>
        <v>12</v>
      </c>
      <c r="B17" s="452" t="s">
        <v>87</v>
      </c>
      <c r="C17" s="147" t="s">
        <v>25</v>
      </c>
      <c r="D17" s="233">
        <v>2</v>
      </c>
      <c r="E17" s="234">
        <v>4</v>
      </c>
      <c r="F17" s="235">
        <v>6</v>
      </c>
      <c r="G17" s="231">
        <v>2</v>
      </c>
      <c r="H17" s="236">
        <v>6</v>
      </c>
      <c r="I17" s="234">
        <v>6</v>
      </c>
      <c r="J17" s="230">
        <v>1</v>
      </c>
      <c r="K17" s="234">
        <v>3</v>
      </c>
      <c r="L17" s="237">
        <v>3</v>
      </c>
      <c r="M17" s="281"/>
      <c r="N17" s="200">
        <f ca="1">OFFSET(Очки!$A$3,F17,D17+QUOTIENT(MAX($C$29-11,0), 2)*4)</f>
        <v>7</v>
      </c>
      <c r="O17" s="196">
        <f ca="1">IF(F17&lt;E17,OFFSET(IF(OR($C$29=11,$C$29=12),Очки!$B$17,Очки!$O$18),2+E17-F17,IF(D17=2,12,13-E17)),0)</f>
        <v>0</v>
      </c>
      <c r="P17" s="196"/>
      <c r="Q17" s="271"/>
      <c r="R17" s="200">
        <f ca="1">OFFSET(Очки!$A$3,I17,G17+QUOTIENT(MAX($C$29-11,0), 2)*4)</f>
        <v>7</v>
      </c>
      <c r="S17" s="196">
        <f ca="1">IF(I17&lt;H17,OFFSET(IF(OR($C$29=11,$C$29=12),Очки!$B$17,Очки!$O$18),2+H17-I17,IF(G17=2,12,13-H17)),0)</f>
        <v>0</v>
      </c>
      <c r="T17" s="196"/>
      <c r="U17" s="271"/>
      <c r="V17" s="200">
        <f ca="1">OFFSET(Очки!$A$3,L17,J17+QUOTIENT(MAX($C$29-11,0), 2)*4)</f>
        <v>14</v>
      </c>
      <c r="W17" s="196">
        <f ca="1">IF(L17&lt;K17,OFFSET(IF(OR($C$29=11,$C$29=12),Очки!$B$17,Очки!$O$18),2+K17-L17,IF(J17=2,12,13-K17)),0)</f>
        <v>0</v>
      </c>
      <c r="X17" s="196"/>
      <c r="Y17" s="197"/>
      <c r="Z17" s="136"/>
      <c r="AA17" s="137"/>
      <c r="AB17" s="191">
        <f t="shared" ca="1" si="0"/>
        <v>28</v>
      </c>
      <c r="AD17" s="127"/>
    </row>
    <row r="18" spans="1:30" ht="15.75">
      <c r="A18" s="156">
        <f ca="1">RANK(AB18,AB$6:OFFSET(AB$6,0,0,COUNTA(B$6:B$28)))</f>
        <v>13</v>
      </c>
      <c r="B18" s="152" t="s">
        <v>63</v>
      </c>
      <c r="C18" s="147" t="s">
        <v>25</v>
      </c>
      <c r="D18" s="233">
        <v>2</v>
      </c>
      <c r="E18" s="234">
        <v>2</v>
      </c>
      <c r="F18" s="235">
        <v>6</v>
      </c>
      <c r="G18" s="231">
        <v>2</v>
      </c>
      <c r="H18" s="236">
        <v>1</v>
      </c>
      <c r="I18" s="234">
        <v>1</v>
      </c>
      <c r="J18" s="233">
        <v>2</v>
      </c>
      <c r="K18" s="234">
        <v>1</v>
      </c>
      <c r="L18" s="237">
        <v>1</v>
      </c>
      <c r="M18" s="281"/>
      <c r="N18" s="200">
        <f ca="1">OFFSET(Очки!$A$3,F18,D18+QUOTIENT(MAX($C$29-11,0), 2)*4)</f>
        <v>7</v>
      </c>
      <c r="O18" s="196">
        <f ca="1">IF(F18&lt;E18,OFFSET(IF(OR($C$29=11,$C$29=12),Очки!$B$17,Очки!$O$18),2+E18-F18,IF(D18=2,12,13-E18)),0)</f>
        <v>0</v>
      </c>
      <c r="P18" s="196"/>
      <c r="Q18" s="271"/>
      <c r="R18" s="200">
        <f ca="1">OFFSET(Очки!$A$3,I18,G18+QUOTIENT(MAX($C$29-11,0), 2)*4)</f>
        <v>11.5</v>
      </c>
      <c r="S18" s="196">
        <f ca="1">IF(I18&lt;H18,OFFSET(IF(OR($C$29=11,$C$29=12),Очки!$B$17,Очки!$O$18),2+H18-I18,IF(G18=2,12,13-H18)),0)</f>
        <v>0</v>
      </c>
      <c r="T18" s="196"/>
      <c r="U18" s="271"/>
      <c r="V18" s="200">
        <f ca="1">OFFSET(Очки!$A$3,L18,J18+QUOTIENT(MAX($C$29-11,0), 2)*4)</f>
        <v>11.5</v>
      </c>
      <c r="W18" s="196">
        <f ca="1">IF(L18&lt;K18,OFFSET(IF(OR($C$29=11,$C$29=12),Очки!$B$17,Очки!$O$18),2+K18-L18,IF(J18=2,12,13-K18)),0)</f>
        <v>0</v>
      </c>
      <c r="X18" s="196"/>
      <c r="Y18" s="197">
        <v>-5</v>
      </c>
      <c r="Z18" s="136"/>
      <c r="AA18" s="137"/>
      <c r="AB18" s="191">
        <f t="shared" ca="1" si="0"/>
        <v>25</v>
      </c>
      <c r="AD18" s="127"/>
    </row>
    <row r="19" spans="1:30" ht="15.75">
      <c r="A19" s="156">
        <f ca="1">RANK(AB19,AB$6:OFFSET(AB$6,0,0,COUNTA(B$6:B$28)))</f>
        <v>14</v>
      </c>
      <c r="B19" s="445" t="s">
        <v>44</v>
      </c>
      <c r="C19" s="147">
        <v>15</v>
      </c>
      <c r="D19" s="233">
        <v>2</v>
      </c>
      <c r="E19" s="234">
        <v>7</v>
      </c>
      <c r="F19" s="235">
        <v>5</v>
      </c>
      <c r="G19" s="231">
        <v>2</v>
      </c>
      <c r="H19" s="236">
        <v>5</v>
      </c>
      <c r="I19" s="234">
        <v>4</v>
      </c>
      <c r="J19" s="230">
        <v>2</v>
      </c>
      <c r="K19" s="234">
        <v>6</v>
      </c>
      <c r="L19" s="237">
        <v>7</v>
      </c>
      <c r="M19" s="281"/>
      <c r="N19" s="200">
        <f ca="1">OFFSET(Очки!$A$3,F19,D19+QUOTIENT(MAX($C$29-11,0), 2)*4)</f>
        <v>7.5</v>
      </c>
      <c r="O19" s="196">
        <f ca="1">IF(F19&lt;E19,OFFSET(IF(OR($C$29=11,$C$29=12),Очки!$B$17,Очки!$O$18),2+E19-F19,IF(D19=2,12,13-E19)),0)</f>
        <v>1.4</v>
      </c>
      <c r="P19" s="196"/>
      <c r="Q19" s="271"/>
      <c r="R19" s="200">
        <f ca="1">OFFSET(Очки!$A$3,I19,G19+QUOTIENT(MAX($C$29-11,0), 2)*4)</f>
        <v>8.5</v>
      </c>
      <c r="S19" s="196">
        <f ca="1">IF(I19&lt;H19,OFFSET(IF(OR($C$29=11,$C$29=12),Очки!$B$17,Очки!$O$18),2+H19-I19,IF(G19=2,12,13-H19)),0)</f>
        <v>0.7</v>
      </c>
      <c r="T19" s="196"/>
      <c r="U19" s="271"/>
      <c r="V19" s="200">
        <f ca="1">OFFSET(Очки!$A$3,L19,J19+QUOTIENT(MAX($C$29-11,0), 2)*4)</f>
        <v>6.5</v>
      </c>
      <c r="W19" s="196">
        <f ca="1">IF(L19&lt;K19,OFFSET(IF(OR($C$29=11,$C$29=12),Очки!$B$17,Очки!$O$18),2+K19-L19,IF(J19=2,12,13-K19)),0)</f>
        <v>0</v>
      </c>
      <c r="X19" s="196"/>
      <c r="Y19" s="197"/>
      <c r="Z19" s="136"/>
      <c r="AA19" s="137"/>
      <c r="AB19" s="191">
        <f t="shared" ca="1" si="0"/>
        <v>24.599999999999998</v>
      </c>
      <c r="AD19" s="127"/>
    </row>
    <row r="20" spans="1:30" ht="15.75">
      <c r="A20" s="156">
        <f ca="1">RANK(AB20,AB$6:OFFSET(AB$6,0,0,COUNTA(B$6:B$28)))</f>
        <v>15</v>
      </c>
      <c r="B20" s="288" t="s">
        <v>84</v>
      </c>
      <c r="C20" s="147" t="s">
        <v>25</v>
      </c>
      <c r="D20" s="233">
        <v>2</v>
      </c>
      <c r="E20" s="234">
        <v>5</v>
      </c>
      <c r="F20" s="235">
        <v>4</v>
      </c>
      <c r="G20" s="231">
        <v>2</v>
      </c>
      <c r="H20" s="236">
        <v>4</v>
      </c>
      <c r="I20" s="234">
        <v>7</v>
      </c>
      <c r="J20" s="233">
        <v>2</v>
      </c>
      <c r="K20" s="234">
        <v>7</v>
      </c>
      <c r="L20" s="237">
        <v>6</v>
      </c>
      <c r="M20" s="281"/>
      <c r="N20" s="200">
        <f ca="1">OFFSET(Очки!$A$3,F20,D20+QUOTIENT(MAX($C$29-11,0), 2)*4)</f>
        <v>8.5</v>
      </c>
      <c r="O20" s="196">
        <f ca="1">IF(F20&lt;E20,OFFSET(IF(OR($C$29=11,$C$29=12),Очки!$B$17,Очки!$O$18),2+E20-F20,IF(D20=2,12,13-E20)),0)</f>
        <v>0.7</v>
      </c>
      <c r="P20" s="196"/>
      <c r="Q20" s="271">
        <v>-3</v>
      </c>
      <c r="R20" s="200">
        <f ca="1">OFFSET(Очки!$A$3,I20,G20+QUOTIENT(MAX($C$29-11,0), 2)*4)</f>
        <v>6.5</v>
      </c>
      <c r="S20" s="196">
        <f ca="1">IF(I20&lt;H20,OFFSET(IF(OR($C$29=11,$C$29=12),Очки!$B$17,Очки!$O$18),2+H20-I20,IF(G20=2,12,13-H20)),0)</f>
        <v>0</v>
      </c>
      <c r="T20" s="196"/>
      <c r="U20" s="271"/>
      <c r="V20" s="200">
        <f ca="1">OFFSET(Очки!$A$3,L20,J20+QUOTIENT(MAX($C$29-11,0), 2)*4)</f>
        <v>7</v>
      </c>
      <c r="W20" s="196">
        <f ca="1">IF(L20&lt;K20,OFFSET(IF(OR($C$29=11,$C$29=12),Очки!$B$17,Очки!$O$18),2+K20-L20,IF(J20=2,12,13-K20)),0)</f>
        <v>0.7</v>
      </c>
      <c r="X20" s="196"/>
      <c r="Y20" s="197"/>
      <c r="Z20" s="136"/>
      <c r="AA20" s="137"/>
      <c r="AB20" s="191">
        <f t="shared" ca="1" si="0"/>
        <v>20.399999999999999</v>
      </c>
      <c r="AD20" s="127"/>
    </row>
    <row r="21" spans="1:30" ht="15.75" hidden="1">
      <c r="A21" s="156" t="e">
        <f ca="1">RANK(AB21,AB$6:OFFSET(AB$6,0,0,COUNTA(B$6:B$28)))</f>
        <v>#N/A</v>
      </c>
      <c r="B21" s="152"/>
      <c r="C21" s="227"/>
      <c r="D21" s="233"/>
      <c r="E21" s="234"/>
      <c r="F21" s="235"/>
      <c r="G21" s="231"/>
      <c r="H21" s="236"/>
      <c r="I21" s="234"/>
      <c r="J21" s="230"/>
      <c r="K21" s="234"/>
      <c r="L21" s="237"/>
      <c r="M21" s="281"/>
      <c r="N21" s="200" t="str">
        <f ca="1">OFFSET(Очки!$A$3,F21,D21+QUOTIENT(MAX($C$29-11,0), 2)*4)</f>
        <v>Место</v>
      </c>
      <c r="O21" s="196">
        <f ca="1">IF(F21&lt;E21,OFFSET(IF(OR($C$29=11,$C$29=12),Очки!$B$17,Очки!$O$18),2+E21-F21,IF(D21=2,12,13-E21)),0)</f>
        <v>0</v>
      </c>
      <c r="P21" s="196"/>
      <c r="Q21" s="271"/>
      <c r="R21" s="200" t="str">
        <f ca="1">OFFSET(Очки!$A$3,I21,G21+QUOTIENT(MAX($C$29-11,0), 2)*4)</f>
        <v>Место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 t="str">
        <f ca="1">OFFSET(Очки!$A$3,L21,J21+QUOTIENT(MAX($C$29-11,0), 2)*4)</f>
        <v>Место</v>
      </c>
      <c r="W21" s="196">
        <f ca="1">IF(L21&lt;K21,OFFSET(IF(OR($C$29=11,$C$29=12),Очки!$B$17,Очки!$O$18),2+K21-L21,IF(J21=2,12,13-K21)),0)</f>
        <v>0</v>
      </c>
      <c r="X21" s="196"/>
      <c r="Y21" s="197"/>
      <c r="Z21" s="136"/>
      <c r="AA21" s="137"/>
      <c r="AB21" s="191">
        <f t="shared" ca="1" si="0"/>
        <v>0</v>
      </c>
      <c r="AD21" s="127"/>
    </row>
    <row r="22" spans="1:30" ht="15.75" hidden="1">
      <c r="A22" s="156" t="e">
        <f ca="1">RANK(AB22,AB$6:OFFSET(AB$6,0,0,COUNTA(B$6:B$28)))</f>
        <v>#N/A</v>
      </c>
      <c r="B22" s="154"/>
      <c r="C22" s="227"/>
      <c r="D22" s="233"/>
      <c r="E22" s="234"/>
      <c r="F22" s="235"/>
      <c r="G22" s="231"/>
      <c r="H22" s="236"/>
      <c r="I22" s="234"/>
      <c r="J22" s="233"/>
      <c r="K22" s="234"/>
      <c r="L22" s="237"/>
      <c r="M22" s="281"/>
      <c r="N22" s="200" t="str">
        <f ca="1">OFFSET(Очки!$A$3,F22,D22+QUOTIENT(MAX($C$29-11,0), 2)*4)</f>
        <v>Место</v>
      </c>
      <c r="O22" s="196">
        <f ca="1">IF(F22&lt;E22,OFFSET(IF(OR($C$29=11,$C$29=12),Очки!$B$17,Очки!$O$18),2+E22-F22,IF(D22=2,12,13-E22)),0)</f>
        <v>0</v>
      </c>
      <c r="P22" s="196"/>
      <c r="Q22" s="271"/>
      <c r="R22" s="200" t="str">
        <f ca="1">OFFSET(Очки!$A$3,I22,G22+QUOTIENT(MAX($C$29-11,0), 2)*4)</f>
        <v>Место</v>
      </c>
      <c r="S22" s="196">
        <f ca="1">IF(I22&lt;H22,OFFSET(IF(OR($C$29=11,$C$29=12),Очки!$B$17,Очки!$O$18),2+H22-I22,IF(G22=2,12,13-H22)),0)</f>
        <v>0</v>
      </c>
      <c r="T22" s="196"/>
      <c r="U22" s="271"/>
      <c r="V22" s="200" t="str">
        <f ca="1">OFFSET(Очки!$A$3,L22,J22+QUOTIENT(MAX($C$29-11,0), 2)*4)</f>
        <v>Место</v>
      </c>
      <c r="W22" s="196">
        <f ca="1">IF(L22&lt;K22,OFFSET(IF(OR($C$29=11,$C$29=12),Очки!$B$17,Очки!$O$18),2+K22-L22,IF(J22=2,12,13-K22)),0)</f>
        <v>0</v>
      </c>
      <c r="X22" s="196"/>
      <c r="Y22" s="197"/>
      <c r="Z22" s="136"/>
      <c r="AA22" s="137"/>
      <c r="AB22" s="191">
        <f t="shared" ca="1" si="0"/>
        <v>0</v>
      </c>
      <c r="AD22" s="127"/>
    </row>
    <row r="23" spans="1:30" ht="15.95" hidden="1" customHeight="1">
      <c r="A23" s="156" t="e">
        <f ca="1">RANK(AB23,AB$6:OFFSET(AB$6,0,0,COUNTA(B$6:B$28)))</f>
        <v>#N/A</v>
      </c>
      <c r="B23" s="288"/>
      <c r="C23" s="227"/>
      <c r="D23" s="233"/>
      <c r="E23" s="234"/>
      <c r="F23" s="235"/>
      <c r="G23" s="231"/>
      <c r="H23" s="236"/>
      <c r="I23" s="234"/>
      <c r="J23" s="233"/>
      <c r="K23" s="234"/>
      <c r="L23" s="237"/>
      <c r="M23" s="281"/>
      <c r="N23" s="200" t="str">
        <f ca="1">OFFSET(Очки!$A$3,F23,D23+QUOTIENT(MAX($C$29-11,0), 2)*4)</f>
        <v>Место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 t="str">
        <f ca="1">OFFSET(Очки!$A$3,I23,G23+QUOTIENT(MAX($C$29-11,0), 2)*4)</f>
        <v>Место</v>
      </c>
      <c r="S23" s="196">
        <f ca="1">IF(I23&lt;H23,OFFSET(IF(OR($C$29=11,$C$29=12),Очки!$B$17,Очки!$O$18),2+H23-I23,IF(G23=2,12,13-H23)),0)</f>
        <v>0</v>
      </c>
      <c r="T23" s="196"/>
      <c r="U23" s="271"/>
      <c r="V23" s="200" t="str">
        <f ca="1">OFFSET(Очки!$A$3,L23,J23+QUOTIENT(MAX($C$29-11,0), 2)*4)</f>
        <v>Место</v>
      </c>
      <c r="W23" s="196">
        <f ca="1">IF(L23&lt;K23,OFFSET(IF(OR($C$29=11,$C$29=12),Очки!$B$17,Очки!$O$18),2+K23-L23,IF(J23=2,12,13-K23)),0)</f>
        <v>0</v>
      </c>
      <c r="X23" s="196"/>
      <c r="Y23" s="197"/>
      <c r="Z23" s="136"/>
      <c r="AA23" s="137"/>
      <c r="AB23" s="191">
        <f t="shared" ref="AB23:AB28" ca="1" si="1">SUM(M23:Y23)</f>
        <v>0</v>
      </c>
      <c r="AD23" s="127"/>
    </row>
    <row r="24" spans="1:30" ht="15.95" hidden="1" customHeight="1">
      <c r="A24" s="156" t="e">
        <f ca="1">RANK(AB24,AB$6:OFFSET(AB$6,0,0,COUNTA(B$6:B$28)))</f>
        <v>#N/A</v>
      </c>
      <c r="B24" s="153"/>
      <c r="C24" s="227"/>
      <c r="D24" s="233"/>
      <c r="E24" s="234"/>
      <c r="F24" s="235"/>
      <c r="G24" s="231"/>
      <c r="H24" s="236"/>
      <c r="I24" s="234"/>
      <c r="J24" s="230"/>
      <c r="K24" s="234"/>
      <c r="L24" s="237"/>
      <c r="M24" s="281"/>
      <c r="N24" s="200" t="str">
        <f ca="1">OFFSET(Очки!$A$3,F24,D24+QUOTIENT(MAX($C$29-11,0), 2)*4)</f>
        <v>Место</v>
      </c>
      <c r="O24" s="196">
        <f ca="1">IF(F24&lt;E24,OFFSET(IF(OR($C$29=11,$C$29=12),Очки!$B$17,Очки!$O$18),2+E24-F24,IF(D24=2,12,13-E24)),0)</f>
        <v>0</v>
      </c>
      <c r="P24" s="196"/>
      <c r="Q24" s="271"/>
      <c r="R24" s="200" t="str">
        <f ca="1">OFFSET(Очки!$A$3,I24,G24+QUOTIENT(MAX($C$29-11,0), 2)*4)</f>
        <v>Место</v>
      </c>
      <c r="S24" s="196">
        <f ca="1">IF(I24&lt;H24,OFFSET(IF(OR($C$29=11,$C$29=12),Очки!$B$17,Очки!$O$18),2+H24-I24,IF(G24=2,12,13-H24)),0)</f>
        <v>0</v>
      </c>
      <c r="T24" s="196"/>
      <c r="U24" s="271"/>
      <c r="V24" s="200" t="str">
        <f ca="1">OFFSET(Очки!$A$3,L24,J24+QUOTIENT(MAX($C$29-11,0), 2)*4)</f>
        <v>Место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1"/>
        <v>0</v>
      </c>
      <c r="AD24" s="127"/>
    </row>
    <row r="25" spans="1:30" ht="15.95" hidden="1" customHeight="1">
      <c r="A25" s="156" t="e">
        <f ca="1">RANK(AB25,AB$6:OFFSET(AB$6,0,0,COUNTA(B$6:B$28)))</f>
        <v>#N/A</v>
      </c>
      <c r="B25" s="157"/>
      <c r="C25" s="227"/>
      <c r="D25" s="233"/>
      <c r="E25" s="234"/>
      <c r="F25" s="235"/>
      <c r="G25" s="231"/>
      <c r="H25" s="236"/>
      <c r="I25" s="234"/>
      <c r="J25" s="230"/>
      <c r="K25" s="234"/>
      <c r="L25" s="237"/>
      <c r="M25" s="281"/>
      <c r="N25" s="200" t="str">
        <f ca="1">OFFSET(Очки!$A$3,F25,D25+QUOTIENT(MAX($C$29-11,0), 2)*4)</f>
        <v>Место</v>
      </c>
      <c r="O25" s="196">
        <f ca="1">IF(F25&lt;E25,OFFSET(IF(OR($C$29=11,$C$29=12),Очки!$B$17,Очки!$O$18),2+E25-F25,IF(D25=2,12,13-E25)),0)</f>
        <v>0</v>
      </c>
      <c r="P25" s="196"/>
      <c r="Q25" s="271"/>
      <c r="R25" s="200" t="str">
        <f ca="1">OFFSET(Очки!$A$3,I25,G25+QUOTIENT(MAX($C$29-11,0), 2)*4)</f>
        <v>Место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 t="str">
        <f ca="1">OFFSET(Очки!$A$3,L25,J25+QUOTIENT(MAX($C$29-11,0), 2)*4)</f>
        <v>Место</v>
      </c>
      <c r="W25" s="196">
        <f ca="1">IF(L25&lt;K25,OFFSET(IF(OR($C$29=11,$C$29=12),Очки!$B$17,Очки!$O$18),2+K25-L25,IF(J25=2,12,13-K25)),0)</f>
        <v>0</v>
      </c>
      <c r="X25" s="196"/>
      <c r="Y25" s="197"/>
      <c r="Z25" s="136"/>
      <c r="AA25" s="137"/>
      <c r="AB25" s="191">
        <f t="shared" ca="1" si="1"/>
        <v>0</v>
      </c>
      <c r="AD25" s="127"/>
    </row>
    <row r="26" spans="1:30" ht="15.95" hidden="1" customHeight="1">
      <c r="A26" s="156" t="e">
        <f ca="1">RANK(AB26,AB$6:OFFSET(AB$6,0,0,COUNTA(B$6:B$28)))</f>
        <v>#N/A</v>
      </c>
      <c r="B26" s="159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t="shared" ca="1" si="1"/>
        <v>0</v>
      </c>
      <c r="AD26" s="127"/>
    </row>
    <row r="27" spans="1:30" ht="15.95" hidden="1" customHeight="1">
      <c r="A27" s="156" t="e">
        <f ca="1">RANK(AB27,AB$6:OFFSET(AB$6,0,0,COUNTA(B$6:B$28)))</f>
        <v>#N/A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t="shared" ca="1" si="1"/>
        <v>0</v>
      </c>
      <c r="AD27" s="127"/>
    </row>
    <row r="28" spans="1:30" ht="15.95" hidden="1" customHeight="1" thickBot="1">
      <c r="A28" s="160" t="e">
        <f ca="1">RANK(AB28,AB$6:OFFSET(AB$6,0,0,COUNTA(B$6:B$28)))</f>
        <v>#N/A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t="shared" ca="1" si="1"/>
        <v>0</v>
      </c>
      <c r="AD28" s="127"/>
    </row>
    <row r="29" spans="1:30" ht="15.95" customHeight="1">
      <c r="B29" s="127" t="s">
        <v>42</v>
      </c>
      <c r="C29" s="127">
        <f>COUNTA(B6:B28)</f>
        <v>15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sortState ref="A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6" sqref="B16"/>
    </sheetView>
  </sheetViews>
  <sheetFormatPr defaultColWidth="8.85546875" defaultRowHeight="15"/>
  <cols>
    <col min="1" max="1" width="5.28515625" style="126" customWidth="1"/>
    <col min="2" max="2" width="45.14062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105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>
        <f ca="1">RANK(AB6,AB$6:OFFSET(AB$6,0,0,COUNTA(B$6:B$28)))</f>
        <v>1</v>
      </c>
      <c r="B6" s="152" t="s">
        <v>61</v>
      </c>
      <c r="C6" s="147" t="s">
        <v>25</v>
      </c>
      <c r="D6" s="265">
        <v>1</v>
      </c>
      <c r="E6" s="266">
        <v>2</v>
      </c>
      <c r="F6" s="267">
        <v>1</v>
      </c>
      <c r="G6" s="268">
        <v>1</v>
      </c>
      <c r="H6" s="232">
        <v>8</v>
      </c>
      <c r="I6" s="266">
        <v>9</v>
      </c>
      <c r="J6" s="265">
        <v>1</v>
      </c>
      <c r="K6" s="266">
        <v>9</v>
      </c>
      <c r="L6" s="269">
        <v>5</v>
      </c>
      <c r="M6" s="280"/>
      <c r="N6" s="226">
        <f ca="1">OFFSET(Очки!$A$3,F6,D6+QUOTIENT(MAX($C$29-11,0), 2)*4)</f>
        <v>16</v>
      </c>
      <c r="O6" s="194">
        <f ca="1">IF(F6&lt;E6,OFFSET(IF(OR($C$29=11,$C$29=12),Очки!$B$17,Очки!$O$18),2+E6-F6,IF(D6=2,12,13-E6)),0)</f>
        <v>0.7</v>
      </c>
      <c r="P6" s="194">
        <v>2</v>
      </c>
      <c r="Q6" s="270"/>
      <c r="R6" s="226">
        <f ca="1">OFFSET(Очки!$A$3,I6,G6+QUOTIENT(MAX($C$29-11,0), 2)*4)</f>
        <v>10</v>
      </c>
      <c r="S6" s="194">
        <f ca="1">IF(I6&lt;H6,OFFSET(IF(OR($C$29=11,$C$29=12),Очки!$B$17,Очки!$O$18),2+H6-I6,IF(G6=2,12,13-H6)),0)</f>
        <v>0</v>
      </c>
      <c r="T6" s="194">
        <v>2.5</v>
      </c>
      <c r="U6" s="270"/>
      <c r="V6" s="226">
        <f ca="1">OFFSET(Очки!$A$3,L6,J6+QUOTIENT(MAX($C$29-11,0), 2)*4)</f>
        <v>12</v>
      </c>
      <c r="W6" s="194">
        <f ca="1">IF(L6&lt;K6,OFFSET(IF(OR($C$29=11,$C$29=12),Очки!$B$17,Очки!$O$18),2+K6-L6,IF(J6=2,12,13-K6)),0)</f>
        <v>4.5</v>
      </c>
      <c r="X6" s="194">
        <v>2.5</v>
      </c>
      <c r="Y6" s="195"/>
      <c r="Z6" s="134"/>
      <c r="AA6" s="135"/>
      <c r="AB6" s="190">
        <f t="shared" ref="AB6:AB28" ca="1" si="0">SUM(M6:Y6)</f>
        <v>50.2</v>
      </c>
      <c r="AC6" s="127"/>
      <c r="AD6" s="127"/>
      <c r="AE6" s="127"/>
    </row>
    <row r="7" spans="1:31" ht="15.75">
      <c r="A7" s="156">
        <f ca="1">RANK(AB7,AB$6:OFFSET(AB$6,0,0,COUNTA(B$6:B$28)))</f>
        <v>2</v>
      </c>
      <c r="B7" s="299" t="s">
        <v>45</v>
      </c>
      <c r="C7" s="227">
        <v>10</v>
      </c>
      <c r="D7" s="233">
        <v>1</v>
      </c>
      <c r="E7" s="234">
        <v>5</v>
      </c>
      <c r="F7" s="235">
        <v>2</v>
      </c>
      <c r="G7" s="231">
        <v>1</v>
      </c>
      <c r="H7" s="236">
        <v>3</v>
      </c>
      <c r="I7" s="234">
        <v>3</v>
      </c>
      <c r="J7" s="233">
        <v>1</v>
      </c>
      <c r="K7" s="234">
        <v>1</v>
      </c>
      <c r="L7" s="237">
        <v>1</v>
      </c>
      <c r="M7" s="281">
        <v>0.5</v>
      </c>
      <c r="N7" s="200">
        <f ca="1">OFFSET(Очки!$A$3,F7,D7+QUOTIENT(MAX($C$29-11,0), 2)*4)</f>
        <v>15</v>
      </c>
      <c r="O7" s="196">
        <f ca="1">IF(F7&lt;E7,OFFSET(IF(OR($C$29=11,$C$29=12),Очки!$B$17,Очки!$O$18),2+E7-F7,IF(D7=2,12,13-E7)),0)</f>
        <v>2.4000000000000004</v>
      </c>
      <c r="P7" s="196"/>
      <c r="Q7" s="271"/>
      <c r="R7" s="200">
        <f ca="1">OFFSET(Очки!$A$3,I7,G7+QUOTIENT(MAX($C$29-11,0), 2)*4)</f>
        <v>14</v>
      </c>
      <c r="S7" s="196">
        <f ca="1">IF(I7&lt;H7,OFFSET(IF(OR($C$29=11,$C$29=12),Очки!$B$17,Очки!$O$18),2+H7-I7,IF(G7=2,12,13-H7)),0)</f>
        <v>0</v>
      </c>
      <c r="T7" s="196"/>
      <c r="U7" s="271"/>
      <c r="V7" s="200">
        <f ca="1">OFFSET(Очки!$A$3,L7,J7+QUOTIENT(MAX($C$29-11,0), 2)*4)</f>
        <v>16</v>
      </c>
      <c r="W7" s="196">
        <f ca="1">IF(L7&lt;K7,OFFSET(IF(OR($C$29=11,$C$29=12),Очки!$B$17,Очки!$O$18),2+K7-L7,IF(J7=2,12,13-K7)),0)</f>
        <v>0</v>
      </c>
      <c r="X7" s="196"/>
      <c r="Y7" s="197"/>
      <c r="Z7" s="136"/>
      <c r="AA7" s="137"/>
      <c r="AB7" s="191">
        <f t="shared" ca="1" si="0"/>
        <v>47.9</v>
      </c>
      <c r="AC7" s="127"/>
      <c r="AD7" s="127"/>
      <c r="AE7" s="127"/>
    </row>
    <row r="8" spans="1:31" ht="15.75">
      <c r="A8" s="156">
        <f ca="1">RANK(AB8,AB$6:OFFSET(AB$6,0,0,COUNTA(B$6:B$28)))</f>
        <v>3</v>
      </c>
      <c r="B8" s="299" t="s">
        <v>50</v>
      </c>
      <c r="C8" s="296">
        <v>5</v>
      </c>
      <c r="D8" s="233">
        <v>1</v>
      </c>
      <c r="E8" s="234">
        <v>9</v>
      </c>
      <c r="F8" s="235">
        <v>7</v>
      </c>
      <c r="G8" s="231">
        <v>1</v>
      </c>
      <c r="H8" s="236">
        <v>9</v>
      </c>
      <c r="I8" s="234">
        <v>8</v>
      </c>
      <c r="J8" s="233">
        <v>1</v>
      </c>
      <c r="K8" s="234">
        <v>7</v>
      </c>
      <c r="L8" s="237">
        <v>4</v>
      </c>
      <c r="M8" s="281">
        <v>2.5</v>
      </c>
      <c r="N8" s="200">
        <f ca="1">OFFSET(Очки!$A$3,F8,D8+QUOTIENT(MAX($C$29-11,0), 2)*4)</f>
        <v>11</v>
      </c>
      <c r="O8" s="196">
        <f ca="1">IF(F8&lt;E8,OFFSET(IF(OR($C$29=11,$C$29=12),Очки!$B$17,Очки!$O$18),2+E8-F8,IF(D8=2,12,13-E8)),0)</f>
        <v>2.4</v>
      </c>
      <c r="P8" s="196">
        <v>2.5</v>
      </c>
      <c r="Q8" s="271"/>
      <c r="R8" s="200">
        <f ca="1">OFFSET(Очки!$A$3,I8,G8+QUOTIENT(MAX($C$29-11,0), 2)*4)</f>
        <v>10.5</v>
      </c>
      <c r="S8" s="196">
        <f ca="1">IF(I8&lt;H8,OFFSET(IF(OR($C$29=11,$C$29=12),Очки!$B$17,Очки!$O$18),2+H8-I8,IF(G8=2,12,13-H8)),0)</f>
        <v>1.2</v>
      </c>
      <c r="T8" s="196">
        <v>1.5</v>
      </c>
      <c r="U8" s="271"/>
      <c r="V8" s="200">
        <f ca="1">OFFSET(Очки!$A$3,L8,J8+QUOTIENT(MAX($C$29-11,0), 2)*4)</f>
        <v>13</v>
      </c>
      <c r="W8" s="196">
        <f ca="1">IF(L8&lt;K8,OFFSET(IF(OR($C$29=11,$C$29=12),Очки!$B$17,Очки!$O$18),2+K8-L8,IF(J8=2,12,13-K8)),0)</f>
        <v>3</v>
      </c>
      <c r="X8" s="196"/>
      <c r="Y8" s="197"/>
      <c r="Z8" s="136"/>
      <c r="AA8" s="137"/>
      <c r="AB8" s="191">
        <f t="shared" ca="1" si="0"/>
        <v>47.599999999999994</v>
      </c>
      <c r="AC8" s="127"/>
      <c r="AD8" s="127"/>
      <c r="AE8" s="127"/>
    </row>
    <row r="9" spans="1:31" ht="15.75">
      <c r="A9" s="156">
        <f ca="1">RANK(AB9,AB$6:OFFSET(AB$6,0,0,COUNTA(B$6:B$28)))</f>
        <v>4</v>
      </c>
      <c r="B9" s="297" t="s">
        <v>62</v>
      </c>
      <c r="C9" s="227" t="s">
        <v>25</v>
      </c>
      <c r="D9" s="233">
        <v>1</v>
      </c>
      <c r="E9" s="234">
        <v>8</v>
      </c>
      <c r="F9" s="235">
        <v>5</v>
      </c>
      <c r="G9" s="231">
        <v>1</v>
      </c>
      <c r="H9" s="236">
        <v>6</v>
      </c>
      <c r="I9" s="234">
        <v>4</v>
      </c>
      <c r="J9" s="233">
        <v>1</v>
      </c>
      <c r="K9" s="234">
        <v>6</v>
      </c>
      <c r="L9" s="237">
        <v>3</v>
      </c>
      <c r="M9" s="281">
        <v>2</v>
      </c>
      <c r="N9" s="200">
        <f ca="1">OFFSET(Очки!$A$3,F9,D9+QUOTIENT(MAX($C$29-11,0), 2)*4)</f>
        <v>12</v>
      </c>
      <c r="O9" s="196">
        <f ca="1">IF(F9&lt;E9,OFFSET(IF(OR($C$29=11,$C$29=12),Очки!$B$17,Очки!$O$18),2+E9-F9,IF(D9=2,12,13-E9)),0)</f>
        <v>3.3</v>
      </c>
      <c r="P9" s="196">
        <v>1</v>
      </c>
      <c r="Q9" s="271"/>
      <c r="R9" s="200">
        <f ca="1">OFFSET(Очки!$A$3,I9,G9+QUOTIENT(MAX($C$29-11,0), 2)*4)</f>
        <v>13</v>
      </c>
      <c r="S9" s="196">
        <f ca="1">IF(I9&lt;H9,OFFSET(IF(OR($C$29=11,$C$29=12),Очки!$B$17,Очки!$O$18),2+H9-I9,IF(G9=2,12,13-H9)),0)</f>
        <v>1.9</v>
      </c>
      <c r="T9" s="196">
        <v>1</v>
      </c>
      <c r="U9" s="271">
        <v>-5</v>
      </c>
      <c r="V9" s="200">
        <f ca="1">OFFSET(Очки!$A$3,L9,J9+QUOTIENT(MAX($C$29-11,0), 2)*4)</f>
        <v>14</v>
      </c>
      <c r="W9" s="196">
        <f ca="1">IF(L9&lt;K9,OFFSET(IF(OR($C$29=11,$C$29=12),Очки!$B$17,Очки!$O$18),2+K9-L9,IF(J9=2,12,13-K9)),0)</f>
        <v>2.7</v>
      </c>
      <c r="X9" s="196"/>
      <c r="Y9" s="197"/>
      <c r="Z9" s="136"/>
      <c r="AA9" s="137"/>
      <c r="AB9" s="191">
        <f t="shared" ca="1" si="0"/>
        <v>45.900000000000006</v>
      </c>
      <c r="AC9" s="127"/>
      <c r="AD9" s="127"/>
      <c r="AE9" s="127"/>
    </row>
    <row r="10" spans="1:31" ht="15.75">
      <c r="A10" s="156">
        <f ca="1">RANK(AB10,AB$6:OFFSET(AB$6,0,0,COUNTA(B$6:B$28)))</f>
        <v>5</v>
      </c>
      <c r="B10" s="288" t="s">
        <v>53</v>
      </c>
      <c r="C10" s="147" t="s">
        <v>25</v>
      </c>
      <c r="D10" s="233">
        <v>1</v>
      </c>
      <c r="E10" s="234">
        <v>7</v>
      </c>
      <c r="F10" s="235">
        <v>4</v>
      </c>
      <c r="G10" s="231">
        <v>1</v>
      </c>
      <c r="H10" s="236">
        <v>4</v>
      </c>
      <c r="I10" s="234">
        <v>5</v>
      </c>
      <c r="J10" s="233">
        <v>1</v>
      </c>
      <c r="K10" s="234">
        <v>3</v>
      </c>
      <c r="L10" s="237">
        <v>2</v>
      </c>
      <c r="M10" s="281">
        <v>1.5</v>
      </c>
      <c r="N10" s="200">
        <f ca="1">OFFSET(Очки!$A$3,F10,D10+QUOTIENT(MAX($C$29-11,0), 2)*4)</f>
        <v>13</v>
      </c>
      <c r="O10" s="196">
        <f ca="1">IF(F10&lt;E10,OFFSET(IF(OR($C$29=11,$C$29=12),Очки!$B$17,Очки!$O$18),2+E10-F10,IF(D10=2,12,13-E10)),0)</f>
        <v>3</v>
      </c>
      <c r="P10" s="196"/>
      <c r="Q10" s="271"/>
      <c r="R10" s="200">
        <f ca="1">OFFSET(Очки!$A$3,I10,G10+QUOTIENT(MAX($C$29-11,0), 2)*4)</f>
        <v>12</v>
      </c>
      <c r="S10" s="196">
        <f ca="1">IF(I10&lt;H10,OFFSET(IF(OR($C$29=11,$C$29=12),Очки!$B$17,Очки!$O$18),2+H10-I10,IF(G10=2,12,13-H10)),0)</f>
        <v>0</v>
      </c>
      <c r="T10" s="196"/>
      <c r="U10" s="271"/>
      <c r="V10" s="200">
        <f ca="1">OFFSET(Очки!$A$3,L10,J10+QUOTIENT(MAX($C$29-11,0), 2)*4)</f>
        <v>15</v>
      </c>
      <c r="W10" s="196">
        <f ca="1">IF(L10&lt;K10,OFFSET(IF(OR($C$29=11,$C$29=12),Очки!$B$17,Очки!$O$18),2+K10-L10,IF(J10=2,12,13-K10)),0)</f>
        <v>0.7</v>
      </c>
      <c r="X10" s="196"/>
      <c r="Y10" s="197"/>
      <c r="Z10" s="136"/>
      <c r="AA10" s="137"/>
      <c r="AB10" s="191">
        <f t="shared" ca="1" si="0"/>
        <v>45.2</v>
      </c>
      <c r="AC10" s="127"/>
      <c r="AD10" s="127"/>
      <c r="AE10" s="127"/>
    </row>
    <row r="11" spans="1:31" ht="16.5" thickBot="1">
      <c r="A11" s="156">
        <f ca="1">RANK(AB11,AB$6:OFFSET(AB$6,0,0,COUNTA(B$6:B$28)))</f>
        <v>6</v>
      </c>
      <c r="B11" s="460" t="s">
        <v>84</v>
      </c>
      <c r="C11" s="229" t="s">
        <v>25</v>
      </c>
      <c r="D11" s="233">
        <v>1</v>
      </c>
      <c r="E11" s="234">
        <v>4</v>
      </c>
      <c r="F11" s="235">
        <v>8</v>
      </c>
      <c r="G11" s="231">
        <v>1</v>
      </c>
      <c r="H11" s="236">
        <v>1</v>
      </c>
      <c r="I11" s="234">
        <v>1</v>
      </c>
      <c r="J11" s="233">
        <v>1</v>
      </c>
      <c r="K11" s="234">
        <v>2</v>
      </c>
      <c r="L11" s="237">
        <v>7</v>
      </c>
      <c r="M11" s="281"/>
      <c r="N11" s="200">
        <f ca="1">OFFSET(Очки!$A$3,F11,D11+QUOTIENT(MAX($C$29-11,0), 2)*4)</f>
        <v>10.5</v>
      </c>
      <c r="O11" s="196">
        <f ca="1">IF(F11&lt;E11,OFFSET(IF(OR($C$29=11,$C$29=12),Очки!$B$17,Очки!$O$18),2+E11-F11,IF(D11=2,12,13-E11)),0)</f>
        <v>0</v>
      </c>
      <c r="P11" s="196"/>
      <c r="Q11" s="271"/>
      <c r="R11" s="200">
        <f ca="1">OFFSET(Очки!$A$3,I11,G11+QUOTIENT(MAX($C$29-11,0), 2)*4)</f>
        <v>16</v>
      </c>
      <c r="S11" s="196">
        <f ca="1">IF(I11&lt;H11,OFFSET(IF(OR($C$29=11,$C$29=12),Очки!$B$17,Очки!$O$18),2+H11-I11,IF(G11=2,12,13-H11)),0)</f>
        <v>0</v>
      </c>
      <c r="T11" s="196"/>
      <c r="U11" s="271"/>
      <c r="V11" s="200">
        <f ca="1">OFFSET(Очки!$A$3,L11,J11+QUOTIENT(MAX($C$29-11,0), 2)*4)</f>
        <v>11</v>
      </c>
      <c r="W11" s="196">
        <f ca="1">IF(L11&lt;K11,OFFSET(IF(OR($C$29=11,$C$29=12),Очки!$B$17,Очки!$O$18),2+K11-L11,IF(J11=2,12,13-K11)),0)</f>
        <v>0</v>
      </c>
      <c r="X11" s="196">
        <v>1.5</v>
      </c>
      <c r="Y11" s="197"/>
      <c r="Z11" s="136"/>
      <c r="AA11" s="137"/>
      <c r="AB11" s="191">
        <f t="shared" ca="1" si="0"/>
        <v>39</v>
      </c>
      <c r="AC11" s="127"/>
      <c r="AD11" s="127"/>
      <c r="AE11" s="127"/>
    </row>
    <row r="12" spans="1:31" ht="15.75">
      <c r="A12" s="155">
        <f ca="1">RANK(AB12,AB$6:OFFSET(AB$6,0,0,COUNTA(B$6:B$28)))</f>
        <v>7</v>
      </c>
      <c r="B12" s="459" t="s">
        <v>60</v>
      </c>
      <c r="C12" s="454" t="s">
        <v>25</v>
      </c>
      <c r="D12" s="265">
        <v>1</v>
      </c>
      <c r="E12" s="266">
        <v>6</v>
      </c>
      <c r="F12" s="235">
        <v>8</v>
      </c>
      <c r="G12" s="268">
        <v>1</v>
      </c>
      <c r="H12" s="232">
        <v>7</v>
      </c>
      <c r="I12" s="266">
        <v>5</v>
      </c>
      <c r="J12" s="265">
        <v>1</v>
      </c>
      <c r="K12" s="266">
        <v>8</v>
      </c>
      <c r="L12" s="269">
        <v>6</v>
      </c>
      <c r="M12" s="280">
        <v>1</v>
      </c>
      <c r="N12" s="226">
        <f ca="1">OFFSET(Очки!$A$3,F12,D12+QUOTIENT(MAX($C$29-11,0), 2)*4)</f>
        <v>10.5</v>
      </c>
      <c r="O12" s="194">
        <f ca="1">IF(F12&lt;E12,OFFSET(IF(OR($C$29=11,$C$29=12),Очки!$B$17,Очки!$O$18),2+E12-F12,IF(D12=2,12,13-E12)),0)</f>
        <v>0</v>
      </c>
      <c r="P12" s="194">
        <v>1.5</v>
      </c>
      <c r="Q12" s="270">
        <v>-7</v>
      </c>
      <c r="R12" s="226">
        <f ca="1">OFFSET(Очки!$A$3,I12,G12+QUOTIENT(MAX($C$29-11,0), 2)*4)</f>
        <v>12</v>
      </c>
      <c r="S12" s="194">
        <f ca="1">IF(I12&lt;H12,OFFSET(IF(OR($C$29=11,$C$29=12),Очки!$B$17,Очки!$O$18),2+H12-I12,IF(G12=2,12,13-H12)),0)</f>
        <v>2.1</v>
      </c>
      <c r="T12" s="194">
        <v>2</v>
      </c>
      <c r="U12" s="270"/>
      <c r="V12" s="226">
        <f ca="1">OFFSET(Очки!$A$3,L12,J12+QUOTIENT(MAX($C$29-11,0), 2)*4)</f>
        <v>11.5</v>
      </c>
      <c r="W12" s="194">
        <f ca="1">IF(L12&lt;K12,OFFSET(IF(OR($C$29=11,$C$29=12),Очки!$B$17,Очки!$O$18),2+K12-L12,IF(J12=2,12,13-K12)),0)</f>
        <v>2.2999999999999998</v>
      </c>
      <c r="X12" s="194">
        <v>1</v>
      </c>
      <c r="Y12" s="195"/>
      <c r="Z12" s="134"/>
      <c r="AA12" s="135"/>
      <c r="AB12" s="190">
        <f t="shared" ca="1" si="0"/>
        <v>36.9</v>
      </c>
      <c r="AC12" s="127"/>
      <c r="AD12" s="127"/>
      <c r="AE12" s="127"/>
    </row>
    <row r="13" spans="1:31" ht="15.75">
      <c r="A13" s="156">
        <f ca="1">RANK(AB13,AB$6:OFFSET(AB$6,0,0,COUNTA(B$6:B$28)))</f>
        <v>8</v>
      </c>
      <c r="B13" s="451" t="s">
        <v>43</v>
      </c>
      <c r="C13" s="227">
        <v>15</v>
      </c>
      <c r="D13" s="233">
        <v>1</v>
      </c>
      <c r="E13" s="234">
        <v>3</v>
      </c>
      <c r="F13" s="235">
        <v>7</v>
      </c>
      <c r="G13" s="231">
        <v>1</v>
      </c>
      <c r="H13" s="236">
        <v>2</v>
      </c>
      <c r="I13" s="234">
        <v>2</v>
      </c>
      <c r="J13" s="233">
        <v>1</v>
      </c>
      <c r="K13" s="234">
        <v>5</v>
      </c>
      <c r="L13" s="237">
        <v>9</v>
      </c>
      <c r="M13" s="281"/>
      <c r="N13" s="200">
        <f ca="1">OFFSET(Очки!$A$3,F13,D13+QUOTIENT(MAX($C$29-11,0), 2)*4)</f>
        <v>11</v>
      </c>
      <c r="O13" s="196">
        <f ca="1">IF(F13&lt;E13,OFFSET(IF(OR($C$29=11,$C$29=12),Очки!$B$17,Очки!$O$18),2+E13-F13,IF(D13=2,12,13-E13)),0)</f>
        <v>0</v>
      </c>
      <c r="P13" s="196"/>
      <c r="Q13" s="271">
        <v>-4</v>
      </c>
      <c r="R13" s="200">
        <f ca="1">OFFSET(Очки!$A$3,I13,G13+QUOTIENT(MAX($C$29-11,0), 2)*4)</f>
        <v>15</v>
      </c>
      <c r="S13" s="196">
        <f ca="1">IF(I13&lt;H13,OFFSET(IF(OR($C$29=11,$C$29=12),Очки!$B$17,Очки!$O$18),2+H13-I13,IF(G13=2,12,13-H13)),0)</f>
        <v>0</v>
      </c>
      <c r="T13" s="196">
        <v>0.5</v>
      </c>
      <c r="U13" s="271"/>
      <c r="V13" s="200">
        <f ca="1">OFFSET(Очки!$A$3,L13,J13+QUOTIENT(MAX($C$29-11,0), 2)*4)</f>
        <v>10</v>
      </c>
      <c r="W13" s="196">
        <f ca="1">IF(L13&lt;K13,OFFSET(IF(OR($C$29=11,$C$29=12),Очки!$B$17,Очки!$O$18),2+K13-L13,IF(J13=2,12,13-K13)),0)</f>
        <v>0</v>
      </c>
      <c r="X13" s="196">
        <v>2</v>
      </c>
      <c r="Y13" s="197"/>
      <c r="Z13" s="136"/>
      <c r="AA13" s="137"/>
      <c r="AB13" s="191">
        <f t="shared" ca="1" si="0"/>
        <v>34.5</v>
      </c>
      <c r="AC13" s="127"/>
      <c r="AD13" s="127"/>
      <c r="AE13" s="127"/>
    </row>
    <row r="14" spans="1:31" ht="15.75">
      <c r="A14" s="156">
        <f ca="1">RANK(AB14,AB$6:OFFSET(AB$6,0,0,COUNTA(B$6:B$28)))</f>
        <v>9</v>
      </c>
      <c r="B14" s="152" t="s">
        <v>63</v>
      </c>
      <c r="C14" s="227" t="s">
        <v>25</v>
      </c>
      <c r="D14" s="233">
        <v>2</v>
      </c>
      <c r="E14" s="234">
        <v>4</v>
      </c>
      <c r="F14" s="235">
        <v>2</v>
      </c>
      <c r="G14" s="231">
        <v>1</v>
      </c>
      <c r="H14" s="236">
        <v>5</v>
      </c>
      <c r="I14" s="234">
        <v>7</v>
      </c>
      <c r="J14" s="233">
        <v>2</v>
      </c>
      <c r="K14" s="234">
        <v>8</v>
      </c>
      <c r="L14" s="237">
        <v>4</v>
      </c>
      <c r="M14" s="281"/>
      <c r="N14" s="200">
        <f ca="1">OFFSET(Очки!$A$3,F14,D14+QUOTIENT(MAX($C$29-11,0), 2)*4)</f>
        <v>10</v>
      </c>
      <c r="O14" s="196">
        <f ca="1">IF(F14&lt;E14,OFFSET(IF(OR($C$29=11,$C$29=12),Очки!$B$17,Очки!$O$18),2+E14-F14,IF(D14=2,12,13-E14)),0)</f>
        <v>1.4</v>
      </c>
      <c r="P14" s="196">
        <v>0.5</v>
      </c>
      <c r="Q14" s="271"/>
      <c r="R14" s="200">
        <f ca="1">OFFSET(Очки!$A$3,I14,G14+QUOTIENT(MAX($C$29-11,0), 2)*4)</f>
        <v>11</v>
      </c>
      <c r="S14" s="196">
        <f ca="1">IF(I14&lt;H14,OFFSET(IF(OR($C$29=11,$C$29=12),Очки!$B$17,Очки!$O$18),2+H14-I14,IF(G14=2,12,13-H14)),0)</f>
        <v>0</v>
      </c>
      <c r="T14" s="196"/>
      <c r="U14" s="271"/>
      <c r="V14" s="200">
        <f ca="1">OFFSET(Очки!$A$3,L14,J14+QUOTIENT(MAX($C$29-11,0), 2)*4)</f>
        <v>8</v>
      </c>
      <c r="W14" s="196">
        <f ca="1">IF(L14&lt;K14,OFFSET(IF(OR($C$29=11,$C$29=12),Очки!$B$17,Очки!$O$18),2+K14-L14,IF(J14=2,12,13-K14)),0)</f>
        <v>2.8</v>
      </c>
      <c r="X14" s="196">
        <v>0.5</v>
      </c>
      <c r="Y14" s="197"/>
      <c r="Z14" s="136"/>
      <c r="AA14" s="137"/>
      <c r="AB14" s="191">
        <f t="shared" ca="1" si="0"/>
        <v>34.199999999999996</v>
      </c>
      <c r="AC14" s="127"/>
      <c r="AD14" s="127"/>
      <c r="AE14" s="127"/>
    </row>
    <row r="15" spans="1:31" ht="15.75">
      <c r="A15" s="156">
        <f ca="1">RANK(AB15,AB$6:OFFSET(AB$6,0,0,COUNTA(B$6:B$28)))</f>
        <v>10</v>
      </c>
      <c r="B15" s="153" t="s">
        <v>59</v>
      </c>
      <c r="C15" s="147">
        <v>2.5</v>
      </c>
      <c r="D15" s="233">
        <v>1</v>
      </c>
      <c r="E15" s="234">
        <v>1</v>
      </c>
      <c r="F15" s="235">
        <v>3</v>
      </c>
      <c r="G15" s="231">
        <v>2</v>
      </c>
      <c r="H15" s="236">
        <v>5</v>
      </c>
      <c r="I15" s="234">
        <v>7</v>
      </c>
      <c r="J15" s="233">
        <v>2</v>
      </c>
      <c r="K15" s="234">
        <v>2</v>
      </c>
      <c r="L15" s="237">
        <v>1</v>
      </c>
      <c r="M15" s="281"/>
      <c r="N15" s="200">
        <f ca="1">OFFSET(Очки!$A$3,F15,D15+QUOTIENT(MAX($C$29-11,0), 2)*4)</f>
        <v>14</v>
      </c>
      <c r="O15" s="196">
        <f ca="1">IF(F15&lt;E15,OFFSET(IF(OR($C$29=11,$C$29=12),Очки!$B$17,Очки!$O$18),2+E15-F15,IF(D15=2,12,13-E15)),0)</f>
        <v>0</v>
      </c>
      <c r="P15" s="196"/>
      <c r="Q15" s="271"/>
      <c r="R15" s="200">
        <f ca="1">OFFSET(Очки!$A$3,I15,G15+QUOTIENT(MAX($C$29-11,0), 2)*4)</f>
        <v>6</v>
      </c>
      <c r="S15" s="196">
        <f ca="1">IF(I15&lt;H15,OFFSET(IF(OR($C$29=11,$C$29=12),Очки!$B$17,Очки!$O$18),2+H15-I15,IF(G15=2,12,13-H15)),0)</f>
        <v>0</v>
      </c>
      <c r="T15" s="196"/>
      <c r="U15" s="271"/>
      <c r="V15" s="200">
        <f ca="1">OFFSET(Очки!$A$3,L15,J15+QUOTIENT(MAX($C$29-11,0), 2)*4)</f>
        <v>11</v>
      </c>
      <c r="W15" s="196">
        <f ca="1">IF(L15&lt;K15,OFFSET(IF(OR($C$29=11,$C$29=12),Очки!$B$17,Очки!$O$18),2+K15-L15,IF(J15=2,12,13-K15)),0)</f>
        <v>0.7</v>
      </c>
      <c r="X15" s="196"/>
      <c r="Y15" s="197"/>
      <c r="Z15" s="136"/>
      <c r="AA15" s="137"/>
      <c r="AB15" s="191">
        <f t="shared" ca="1" si="0"/>
        <v>31.7</v>
      </c>
      <c r="AC15" s="127"/>
      <c r="AD15" s="127"/>
      <c r="AE15" s="127"/>
    </row>
    <row r="16" spans="1:31" ht="15" customHeight="1">
      <c r="A16" s="156">
        <f ca="1">RANK(AB16,AB$6:OFFSET(AB$6,0,0,COUNTA(B$6:B$28)))</f>
        <v>11</v>
      </c>
      <c r="B16" s="152" t="s">
        <v>86</v>
      </c>
      <c r="C16" s="147" t="s">
        <v>25</v>
      </c>
      <c r="D16" s="233">
        <v>2</v>
      </c>
      <c r="E16" s="234">
        <v>1</v>
      </c>
      <c r="F16" s="235">
        <v>1</v>
      </c>
      <c r="G16" s="231">
        <v>2</v>
      </c>
      <c r="H16" s="236">
        <v>8</v>
      </c>
      <c r="I16" s="234">
        <v>5</v>
      </c>
      <c r="J16" s="230">
        <v>1</v>
      </c>
      <c r="K16" s="234">
        <v>4</v>
      </c>
      <c r="L16" s="237">
        <v>8</v>
      </c>
      <c r="M16" s="281"/>
      <c r="N16" s="200">
        <f ca="1">OFFSET(Очки!$A$3,F16,D16+QUOTIENT(MAX($C$29-11,0), 2)*4)</f>
        <v>11</v>
      </c>
      <c r="O16" s="196">
        <f ca="1">IF(F16&lt;E16,OFFSET(IF(OR($C$29=11,$C$29=12),Очки!$B$17,Очки!$O$18),2+E16-F16,IF(D16=2,12,13-E16)),0)</f>
        <v>0</v>
      </c>
      <c r="P16" s="196"/>
      <c r="Q16" s="271"/>
      <c r="R16" s="200">
        <f ca="1">OFFSET(Очки!$A$3,I16,G16+QUOTIENT(MAX($C$29-11,0), 2)*4)</f>
        <v>7</v>
      </c>
      <c r="S16" s="196">
        <f ca="1">IF(I16&lt;H16,OFFSET(IF(OR($C$29=11,$C$29=12),Очки!$B$17,Очки!$O$18),2+H16-I16,IF(G16=2,12,13-H16)),0)</f>
        <v>2.1</v>
      </c>
      <c r="T16" s="196"/>
      <c r="U16" s="271"/>
      <c r="V16" s="200">
        <f ca="1">OFFSET(Очки!$A$3,L16,J16+QUOTIENT(MAX($C$29-11,0), 2)*4)</f>
        <v>10.5</v>
      </c>
      <c r="W16" s="196">
        <f ca="1">IF(L16&lt;K16,OFFSET(IF(OR($C$29=11,$C$29=12),Очки!$B$17,Очки!$O$18),2+K16-L16,IF(J16=2,12,13-K16)),0)</f>
        <v>0</v>
      </c>
      <c r="X16" s="196"/>
      <c r="Y16" s="197"/>
      <c r="Z16" s="136"/>
      <c r="AA16" s="137"/>
      <c r="AB16" s="191">
        <f t="shared" ca="1" si="0"/>
        <v>30.6</v>
      </c>
      <c r="AD16" s="127"/>
    </row>
    <row r="17" spans="1:30" ht="15.75">
      <c r="A17" s="156">
        <f ca="1">RANK(AB17,AB$6:OFFSET(AB$6,0,0,COUNTA(B$6:B$28)))</f>
        <v>12</v>
      </c>
      <c r="B17" s="461" t="s">
        <v>44</v>
      </c>
      <c r="C17" s="147">
        <v>15</v>
      </c>
      <c r="D17" s="233">
        <v>2</v>
      </c>
      <c r="E17" s="234">
        <v>8</v>
      </c>
      <c r="F17" s="235">
        <v>7</v>
      </c>
      <c r="G17" s="231">
        <v>2</v>
      </c>
      <c r="H17" s="236">
        <v>3</v>
      </c>
      <c r="I17" s="234">
        <v>1</v>
      </c>
      <c r="J17" s="230">
        <v>2</v>
      </c>
      <c r="K17" s="234">
        <v>7</v>
      </c>
      <c r="L17" s="237">
        <v>8</v>
      </c>
      <c r="M17" s="281"/>
      <c r="N17" s="200">
        <f ca="1">OFFSET(Очки!$A$3,F17,D17+QUOTIENT(MAX($C$29-11,0), 2)*4)</f>
        <v>6</v>
      </c>
      <c r="O17" s="196">
        <f ca="1">IF(F17&lt;E17,OFFSET(IF(OR($C$29=11,$C$29=12),Очки!$B$17,Очки!$O$18),2+E17-F17,IF(D17=2,12,13-E17)),0)</f>
        <v>0.7</v>
      </c>
      <c r="P17" s="196"/>
      <c r="Q17" s="271"/>
      <c r="R17" s="200">
        <f ca="1">OFFSET(Очки!$A$3,I17,G17+QUOTIENT(MAX($C$29-11,0), 2)*4)</f>
        <v>11</v>
      </c>
      <c r="S17" s="196">
        <f ca="1">IF(I17&lt;H17,OFFSET(IF(OR($C$29=11,$C$29=12),Очки!$B$17,Очки!$O$18),2+H17-I17,IF(G17=2,12,13-H17)),0)</f>
        <v>1.4</v>
      </c>
      <c r="T17" s="196"/>
      <c r="U17" s="271"/>
      <c r="V17" s="200">
        <f ca="1">OFFSET(Очки!$A$3,L17,J17+QUOTIENT(MAX($C$29-11,0), 2)*4)</f>
        <v>5.5</v>
      </c>
      <c r="W17" s="196">
        <f ca="1">IF(L17&lt;K17,OFFSET(IF(OR($C$29=11,$C$29=12),Очки!$B$17,Очки!$O$18),2+K17-L17,IF(J17=2,12,13-K17)),0)</f>
        <v>0</v>
      </c>
      <c r="X17" s="196"/>
      <c r="Y17" s="197"/>
      <c r="Z17" s="136"/>
      <c r="AA17" s="137"/>
      <c r="AB17" s="191">
        <f t="shared" ca="1" si="0"/>
        <v>24.599999999999998</v>
      </c>
      <c r="AD17" s="127"/>
    </row>
    <row r="18" spans="1:30" ht="15.75">
      <c r="A18" s="156">
        <f ca="1">RANK(AB18,AB$6:OFFSET(AB$6,0,0,COUNTA(B$6:B$28)))</f>
        <v>13</v>
      </c>
      <c r="B18" s="288" t="s">
        <v>64</v>
      </c>
      <c r="C18" s="147" t="s">
        <v>25</v>
      </c>
      <c r="D18" s="233">
        <v>2</v>
      </c>
      <c r="E18" s="234">
        <v>6</v>
      </c>
      <c r="F18" s="235">
        <v>3</v>
      </c>
      <c r="G18" s="231">
        <v>2</v>
      </c>
      <c r="H18" s="236">
        <v>4</v>
      </c>
      <c r="I18" s="234">
        <v>3</v>
      </c>
      <c r="J18" s="233">
        <v>2</v>
      </c>
      <c r="K18" s="234">
        <v>5</v>
      </c>
      <c r="L18" s="237">
        <v>6</v>
      </c>
      <c r="M18" s="281"/>
      <c r="N18" s="200">
        <f ca="1">OFFSET(Очки!$A$3,F18,D18+QUOTIENT(MAX($C$29-11,0), 2)*4)</f>
        <v>9</v>
      </c>
      <c r="O18" s="196">
        <f ca="1">IF(F18&lt;E18,OFFSET(IF(OR($C$29=11,$C$29=12),Очки!$B$17,Очки!$O$18),2+E18-F18,IF(D18=2,12,13-E18)),0)</f>
        <v>2.1</v>
      </c>
      <c r="P18" s="196"/>
      <c r="Q18" s="271"/>
      <c r="R18" s="200">
        <f ca="1">OFFSET(Очки!$A$3,I18,G18+QUOTIENT(MAX($C$29-11,0), 2)*4)</f>
        <v>9</v>
      </c>
      <c r="S18" s="196">
        <f ca="1">IF(I18&lt;H18,OFFSET(IF(OR($C$29=11,$C$29=12),Очки!$B$17,Очки!$O$18),2+H18-I18,IF(G18=2,12,13-H18)),0)</f>
        <v>0.7</v>
      </c>
      <c r="T18" s="196"/>
      <c r="U18" s="271"/>
      <c r="V18" s="200">
        <f ca="1">OFFSET(Очки!$A$3,L18,J18+QUOTIENT(MAX($C$29-11,0), 2)*4)</f>
        <v>6.5</v>
      </c>
      <c r="W18" s="196">
        <f ca="1">IF(L18&lt;K18,OFFSET(IF(OR($C$29=11,$C$29=12),Очки!$B$17,Очки!$O$18),2+K18-L18,IF(J18=2,12,13-K18)),0)</f>
        <v>0</v>
      </c>
      <c r="X18" s="196"/>
      <c r="Y18" s="197">
        <v>-4</v>
      </c>
      <c r="Z18" s="136"/>
      <c r="AA18" s="137"/>
      <c r="AB18" s="191">
        <f t="shared" ca="1" si="0"/>
        <v>23.3</v>
      </c>
      <c r="AD18" s="127"/>
    </row>
    <row r="19" spans="1:30" ht="15.75">
      <c r="A19" s="156">
        <f ca="1">RANK(AB19,AB$6:OFFSET(AB$6,0,0,COUNTA(B$6:B$28)))</f>
        <v>13</v>
      </c>
      <c r="B19" s="445" t="s">
        <v>65</v>
      </c>
      <c r="C19" s="147">
        <v>7.5</v>
      </c>
      <c r="D19" s="233">
        <v>2</v>
      </c>
      <c r="E19" s="234">
        <v>5</v>
      </c>
      <c r="F19" s="235">
        <v>8</v>
      </c>
      <c r="G19" s="231">
        <v>2</v>
      </c>
      <c r="H19" s="236">
        <v>7</v>
      </c>
      <c r="I19" s="234">
        <v>4</v>
      </c>
      <c r="J19" s="230">
        <v>2</v>
      </c>
      <c r="K19" s="234">
        <v>6</v>
      </c>
      <c r="L19" s="237">
        <v>5</v>
      </c>
      <c r="M19" s="281"/>
      <c r="N19" s="200">
        <f ca="1">OFFSET(Очки!$A$3,F19,D19+QUOTIENT(MAX($C$29-11,0), 2)*4)</f>
        <v>5.5</v>
      </c>
      <c r="O19" s="196">
        <f ca="1">IF(F19&lt;E19,OFFSET(IF(OR($C$29=11,$C$29=12),Очки!$B$17,Очки!$O$18),2+E19-F19,IF(D19=2,12,13-E19)),0)</f>
        <v>0</v>
      </c>
      <c r="P19" s="196"/>
      <c r="Q19" s="271"/>
      <c r="R19" s="200">
        <f ca="1">OFFSET(Очки!$A$3,I19,G19+QUOTIENT(MAX($C$29-11,0), 2)*4)</f>
        <v>8</v>
      </c>
      <c r="S19" s="196">
        <f ca="1">IF(I19&lt;H19,OFFSET(IF(OR($C$29=11,$C$29=12),Очки!$B$17,Очки!$O$18),2+H19-I19,IF(G19=2,12,13-H19)),0)</f>
        <v>2.1</v>
      </c>
      <c r="T19" s="196"/>
      <c r="U19" s="271"/>
      <c r="V19" s="200">
        <f ca="1">OFFSET(Очки!$A$3,L19,J19+QUOTIENT(MAX($C$29-11,0), 2)*4)</f>
        <v>7</v>
      </c>
      <c r="W19" s="196">
        <f ca="1">IF(L19&lt;K19,OFFSET(IF(OR($C$29=11,$C$29=12),Очки!$B$17,Очки!$O$18),2+K19-L19,IF(J19=2,12,13-K19)),0)</f>
        <v>0.7</v>
      </c>
      <c r="X19" s="196"/>
      <c r="Y19" s="197"/>
      <c r="Z19" s="136"/>
      <c r="AA19" s="137"/>
      <c r="AB19" s="191">
        <f t="shared" ca="1" si="0"/>
        <v>23.3</v>
      </c>
      <c r="AD19" s="127"/>
    </row>
    <row r="20" spans="1:30" ht="15.75">
      <c r="A20" s="156">
        <f ca="1">RANK(AB20,AB$6:OFFSET(AB$6,0,0,COUNTA(B$6:B$28)))</f>
        <v>15</v>
      </c>
      <c r="B20" s="153" t="s">
        <v>82</v>
      </c>
      <c r="C20" s="147">
        <v>12.5</v>
      </c>
      <c r="D20" s="233">
        <v>2</v>
      </c>
      <c r="E20" s="234">
        <v>3</v>
      </c>
      <c r="F20" s="235">
        <v>5</v>
      </c>
      <c r="G20" s="231">
        <v>2</v>
      </c>
      <c r="H20" s="236">
        <v>1</v>
      </c>
      <c r="I20" s="234">
        <v>7</v>
      </c>
      <c r="J20" s="233">
        <v>2</v>
      </c>
      <c r="K20" s="234">
        <v>1</v>
      </c>
      <c r="L20" s="237">
        <v>2</v>
      </c>
      <c r="M20" s="281"/>
      <c r="N20" s="200">
        <f ca="1">OFFSET(Очки!$A$3,F20,D20+QUOTIENT(MAX($C$29-11,0), 2)*4)</f>
        <v>7</v>
      </c>
      <c r="O20" s="196">
        <f ca="1">IF(F20&lt;E20,OFFSET(IF(OR($C$29=11,$C$29=12),Очки!$B$17,Очки!$O$18),2+E20-F20,IF(D20=2,12,13-E20)),0)</f>
        <v>0</v>
      </c>
      <c r="P20" s="196"/>
      <c r="Q20" s="271"/>
      <c r="R20" s="200">
        <f ca="1">OFFSET(Очки!$A$3,I20,G20+QUOTIENT(MAX($C$29-11,0), 2)*4)</f>
        <v>6</v>
      </c>
      <c r="S20" s="196">
        <f ca="1">IF(I20&lt;H20,OFFSET(IF(OR($C$29=11,$C$29=12),Очки!$B$17,Очки!$O$18),2+H20-I20,IF(G20=2,12,13-H20)),0)</f>
        <v>0</v>
      </c>
      <c r="T20" s="196"/>
      <c r="U20" s="271"/>
      <c r="V20" s="200">
        <f ca="1">OFFSET(Очки!$A$3,L20,J20+QUOTIENT(MAX($C$29-11,0), 2)*4)</f>
        <v>10</v>
      </c>
      <c r="W20" s="196">
        <f ca="1">IF(L20&lt;K20,OFFSET(IF(OR($C$29=11,$C$29=12),Очки!$B$17,Очки!$O$18),2+K20-L20,IF(J20=2,12,13-K20)),0)</f>
        <v>0</v>
      </c>
      <c r="X20" s="196"/>
      <c r="Y20" s="197"/>
      <c r="Z20" s="136"/>
      <c r="AA20" s="137"/>
      <c r="AB20" s="191">
        <f t="shared" ca="1" si="0"/>
        <v>23</v>
      </c>
      <c r="AD20" s="127"/>
    </row>
    <row r="21" spans="1:30" ht="15.75">
      <c r="A21" s="156">
        <f ca="1">RANK(AB21,AB$6:OFFSET(AB$6,0,0,COUNTA(B$6:B$28)))</f>
        <v>16</v>
      </c>
      <c r="B21" s="154" t="s">
        <v>91</v>
      </c>
      <c r="C21" s="227">
        <v>10</v>
      </c>
      <c r="D21" s="233">
        <v>2</v>
      </c>
      <c r="E21" s="234">
        <v>2</v>
      </c>
      <c r="F21" s="235">
        <v>4</v>
      </c>
      <c r="G21" s="231">
        <v>2</v>
      </c>
      <c r="H21" s="236">
        <v>6</v>
      </c>
      <c r="I21" s="234">
        <v>6</v>
      </c>
      <c r="J21" s="230">
        <v>2</v>
      </c>
      <c r="K21" s="234">
        <v>3</v>
      </c>
      <c r="L21" s="237">
        <v>7</v>
      </c>
      <c r="M21" s="281"/>
      <c r="N21" s="200">
        <f ca="1">OFFSET(Очки!$A$3,F21,D21+QUOTIENT(MAX($C$29-11,0), 2)*4)</f>
        <v>8</v>
      </c>
      <c r="O21" s="196">
        <f ca="1">IF(F21&lt;E21,OFFSET(IF(OR($C$29=11,$C$29=12),Очки!$B$17,Очки!$O$18),2+E21-F21,IF(D21=2,12,13-E21)),0)</f>
        <v>0</v>
      </c>
      <c r="P21" s="196"/>
      <c r="Q21" s="271"/>
      <c r="R21" s="200">
        <f ca="1">OFFSET(Очки!$A$3,I21,G21+QUOTIENT(MAX($C$29-11,0), 2)*4)</f>
        <v>6.5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>
        <f ca="1">OFFSET(Очки!$A$3,L21,J21+QUOTIENT(MAX($C$29-11,0), 2)*4)</f>
        <v>6</v>
      </c>
      <c r="W21" s="196">
        <f ca="1">IF(L21&lt;K21,OFFSET(IF(OR($C$29=11,$C$29=12),Очки!$B$17,Очки!$O$18),2+K21-L21,IF(J21=2,12,13-K21)),0)</f>
        <v>0</v>
      </c>
      <c r="X21" s="196"/>
      <c r="Y21" s="197"/>
      <c r="Z21" s="136"/>
      <c r="AA21" s="137"/>
      <c r="AB21" s="191">
        <f t="shared" ca="1" si="0"/>
        <v>20.5</v>
      </c>
      <c r="AD21" s="127"/>
    </row>
    <row r="22" spans="1:30" ht="15.75">
      <c r="A22" s="156">
        <f ca="1">RANK(AB22,AB$6:OFFSET(AB$6,0,0,COUNTA(B$6:B$28)))</f>
        <v>17</v>
      </c>
      <c r="B22" s="289" t="s">
        <v>54</v>
      </c>
      <c r="C22" s="227">
        <v>17.5</v>
      </c>
      <c r="D22" s="233">
        <v>2</v>
      </c>
      <c r="E22" s="234">
        <v>7</v>
      </c>
      <c r="F22" s="235">
        <v>6</v>
      </c>
      <c r="G22" s="231">
        <v>2</v>
      </c>
      <c r="H22" s="236">
        <v>2</v>
      </c>
      <c r="I22" s="234">
        <v>2</v>
      </c>
      <c r="J22" s="233">
        <v>2</v>
      </c>
      <c r="K22" s="234">
        <v>4</v>
      </c>
      <c r="L22" s="237">
        <v>2</v>
      </c>
      <c r="M22" s="281"/>
      <c r="N22" s="200">
        <f ca="1">OFFSET(Очки!$A$3,F22,D22+QUOTIENT(MAX($C$29-11,0), 2)*4)</f>
        <v>6.5</v>
      </c>
      <c r="O22" s="196">
        <f ca="1">IF(F22&lt;E22,OFFSET(IF(OR($C$29=11,$C$29=12),Очки!$B$17,Очки!$O$18),2+E22-F22,IF(D22=2,12,13-E22)),0)</f>
        <v>0.7</v>
      </c>
      <c r="P22" s="196"/>
      <c r="Q22" s="271"/>
      <c r="R22" s="200">
        <f ca="1">OFFSET(Очки!$A$3,I22,G22+QUOTIENT(MAX($C$29-11,0), 2)*4)</f>
        <v>10</v>
      </c>
      <c r="S22" s="196">
        <f ca="1">IF(I22&lt;H22,OFFSET(IF(OR($C$29=11,$C$29=12),Очки!$B$17,Очки!$O$18),2+H22-I22,IF(G22=2,12,13-H22)),0)</f>
        <v>0</v>
      </c>
      <c r="T22" s="196"/>
      <c r="U22" s="271">
        <v>-10</v>
      </c>
      <c r="V22" s="200">
        <f ca="1">OFFSET(Очки!$A$3,L22,J22+QUOTIENT(MAX($C$29-11,0), 2)*4)</f>
        <v>10</v>
      </c>
      <c r="W22" s="196">
        <f ca="1">IF(L22&lt;K22,OFFSET(IF(OR($C$29=11,$C$29=12),Очки!$B$17,Очки!$O$18),2+K22-L22,IF(J22=2,12,13-K22)),0)</f>
        <v>1.4</v>
      </c>
      <c r="X22" s="196"/>
      <c r="Y22" s="197">
        <v>-6</v>
      </c>
      <c r="Z22" s="136"/>
      <c r="AA22" s="137"/>
      <c r="AB22" s="191">
        <f t="shared" ca="1" si="0"/>
        <v>12.599999999999998</v>
      </c>
      <c r="AD22" s="127"/>
    </row>
    <row r="23" spans="1:30" ht="15.95" hidden="1" customHeight="1">
      <c r="A23" s="156" t="e">
        <f ca="1">RANK(AB23,AB$6:OFFSET(AB$6,0,0,COUNTA(B$6:B$28)))</f>
        <v>#N/A</v>
      </c>
      <c r="B23" s="288"/>
      <c r="C23" s="227"/>
      <c r="D23" s="233"/>
      <c r="E23" s="234"/>
      <c r="F23" s="235"/>
      <c r="G23" s="231"/>
      <c r="H23" s="236"/>
      <c r="I23" s="234"/>
      <c r="J23" s="233"/>
      <c r="K23" s="234"/>
      <c r="L23" s="237"/>
      <c r="M23" s="281"/>
      <c r="N23" s="200" t="str">
        <f ca="1">OFFSET(Очки!$A$3,F23,D23+QUOTIENT(MAX($C$29-11,0), 2)*4)</f>
        <v>Место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 t="str">
        <f ca="1">OFFSET(Очки!$A$3,I23,G23+QUOTIENT(MAX($C$29-11,0), 2)*4)</f>
        <v>Место</v>
      </c>
      <c r="S23" s="196">
        <f ca="1">IF(I23&lt;H23,OFFSET(IF(OR($C$29=11,$C$29=12),Очки!$B$17,Очки!$O$18),2+H23-I23,IF(G23=2,12,13-H23)),0)</f>
        <v>0</v>
      </c>
      <c r="T23" s="196"/>
      <c r="U23" s="271"/>
      <c r="V23" s="200" t="str">
        <f ca="1">OFFSET(Очки!$A$3,L23,J23+QUOTIENT(MAX($C$29-11,0), 2)*4)</f>
        <v>Место</v>
      </c>
      <c r="W23" s="196">
        <f ca="1">IF(L23&lt;K23,OFFSET(IF(OR($C$29=11,$C$29=12),Очки!$B$17,Очки!$O$18),2+K23-L23,IF(J23=2,12,13-K23)),0)</f>
        <v>0</v>
      </c>
      <c r="X23" s="196"/>
      <c r="Y23" s="197"/>
      <c r="Z23" s="136"/>
      <c r="AA23" s="137"/>
      <c r="AB23" s="191">
        <f t="shared" ca="1" si="0"/>
        <v>0</v>
      </c>
      <c r="AD23" s="127"/>
    </row>
    <row r="24" spans="1:30" ht="15.95" hidden="1" customHeight="1">
      <c r="A24" s="156" t="e">
        <f ca="1">RANK(AB24,AB$6:OFFSET(AB$6,0,0,COUNTA(B$6:B$28)))</f>
        <v>#N/A</v>
      </c>
      <c r="B24" s="153"/>
      <c r="C24" s="227"/>
      <c r="D24" s="233"/>
      <c r="E24" s="234"/>
      <c r="F24" s="235"/>
      <c r="G24" s="231"/>
      <c r="H24" s="236"/>
      <c r="I24" s="234"/>
      <c r="J24" s="230"/>
      <c r="K24" s="234"/>
      <c r="L24" s="237"/>
      <c r="M24" s="281"/>
      <c r="N24" s="200" t="str">
        <f ca="1">OFFSET(Очки!$A$3,F24,D24+QUOTIENT(MAX($C$29-11,0), 2)*4)</f>
        <v>Место</v>
      </c>
      <c r="O24" s="196">
        <f ca="1">IF(F24&lt;E24,OFFSET(IF(OR($C$29=11,$C$29=12),Очки!$B$17,Очки!$O$18),2+E24-F24,IF(D24=2,12,13-E24)),0)</f>
        <v>0</v>
      </c>
      <c r="P24" s="196"/>
      <c r="Q24" s="271"/>
      <c r="R24" s="200" t="str">
        <f ca="1">OFFSET(Очки!$A$3,I24,G24+QUOTIENT(MAX($C$29-11,0), 2)*4)</f>
        <v>Место</v>
      </c>
      <c r="S24" s="196">
        <f ca="1">IF(I24&lt;H24,OFFSET(IF(OR($C$29=11,$C$29=12),Очки!$B$17,Очки!$O$18),2+H24-I24,IF(G24=2,12,13-H24)),0)</f>
        <v>0</v>
      </c>
      <c r="T24" s="196"/>
      <c r="U24" s="271"/>
      <c r="V24" s="200" t="str">
        <f ca="1">OFFSET(Очки!$A$3,L24,J24+QUOTIENT(MAX($C$29-11,0), 2)*4)</f>
        <v>Место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0"/>
        <v>0</v>
      </c>
      <c r="AD24" s="127"/>
    </row>
    <row r="25" spans="1:30" ht="15.95" hidden="1" customHeight="1">
      <c r="A25" s="156" t="e">
        <f ca="1">RANK(AB25,AB$6:OFFSET(AB$6,0,0,COUNTA(B$6:B$28)))</f>
        <v>#N/A</v>
      </c>
      <c r="B25" s="157"/>
      <c r="C25" s="227"/>
      <c r="D25" s="233"/>
      <c r="E25" s="234"/>
      <c r="F25" s="235"/>
      <c r="G25" s="231"/>
      <c r="H25" s="236"/>
      <c r="I25" s="234"/>
      <c r="J25" s="230"/>
      <c r="K25" s="234"/>
      <c r="L25" s="237"/>
      <c r="M25" s="281"/>
      <c r="N25" s="200" t="str">
        <f ca="1">OFFSET(Очки!$A$3,F25,D25+QUOTIENT(MAX($C$29-11,0), 2)*4)</f>
        <v>Место</v>
      </c>
      <c r="O25" s="196">
        <f ca="1">IF(F25&lt;E25,OFFSET(IF(OR($C$29=11,$C$29=12),Очки!$B$17,Очки!$O$18),2+E25-F25,IF(D25=2,12,13-E25)),0)</f>
        <v>0</v>
      </c>
      <c r="P25" s="196"/>
      <c r="Q25" s="271"/>
      <c r="R25" s="200" t="str">
        <f ca="1">OFFSET(Очки!$A$3,I25,G25+QUOTIENT(MAX($C$29-11,0), 2)*4)</f>
        <v>Место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 t="str">
        <f ca="1">OFFSET(Очки!$A$3,L25,J25+QUOTIENT(MAX($C$29-11,0), 2)*4)</f>
        <v>Место</v>
      </c>
      <c r="W25" s="196">
        <f ca="1">IF(L25&lt;K25,OFFSET(IF(OR($C$29=11,$C$29=12),Очки!$B$17,Очки!$O$18),2+K25-L25,IF(J25=2,12,13-K25)),0)</f>
        <v>0</v>
      </c>
      <c r="X25" s="196"/>
      <c r="Y25" s="197"/>
      <c r="Z25" s="136"/>
      <c r="AA25" s="137"/>
      <c r="AB25" s="191">
        <f t="shared" ca="1" si="0"/>
        <v>0</v>
      </c>
      <c r="AD25" s="127"/>
    </row>
    <row r="26" spans="1:30" ht="15.95" hidden="1" customHeight="1">
      <c r="A26" s="156" t="e">
        <f ca="1">RANK(AB26,AB$6:OFFSET(AB$6,0,0,COUNTA(B$6:B$28)))</f>
        <v>#N/A</v>
      </c>
      <c r="B26" s="159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t="shared" ca="1" si="0"/>
        <v>0</v>
      </c>
      <c r="AD26" s="127"/>
    </row>
    <row r="27" spans="1:30" ht="15.95" hidden="1" customHeight="1">
      <c r="A27" s="156" t="e">
        <f ca="1">RANK(AB27,AB$6:OFFSET(AB$6,0,0,COUNTA(B$6:B$28)))</f>
        <v>#N/A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t="shared" ca="1" si="0"/>
        <v>0</v>
      </c>
      <c r="AD27" s="127"/>
    </row>
    <row r="28" spans="1:30" ht="15.95" hidden="1" customHeight="1" thickBot="1">
      <c r="A28" s="160" t="e">
        <f ca="1">RANK(AB28,AB$6:OFFSET(AB$6,0,0,COUNTA(B$6:B$28)))</f>
        <v>#N/A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t="shared" ca="1" si="0"/>
        <v>0</v>
      </c>
      <c r="AD28" s="127"/>
    </row>
    <row r="29" spans="1:30" ht="15.95" customHeight="1">
      <c r="B29" s="127" t="s">
        <v>42</v>
      </c>
      <c r="C29" s="127">
        <f>COUNTA(B6:B28)</f>
        <v>17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sortState ref="A6:AB22">
    <sortCondition descending="1" ref="AB6:AB22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8" sqref="B18"/>
    </sheetView>
  </sheetViews>
  <sheetFormatPr defaultColWidth="8.85546875" defaultRowHeight="15"/>
  <cols>
    <col min="1" max="1" width="5.28515625" style="126" customWidth="1"/>
    <col min="2" max="2" width="42.4257812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>
      <c r="A1" s="514" t="s">
        <v>106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1:31" ht="13.5" customHeight="1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127"/>
      <c r="AD2" s="127"/>
      <c r="AE2" s="127"/>
    </row>
    <row r="3" spans="1:31" s="131" customFormat="1" ht="16.5" thickBot="1">
      <c r="A3" s="516" t="s">
        <v>21</v>
      </c>
      <c r="B3" s="519" t="s">
        <v>22</v>
      </c>
      <c r="C3" s="128"/>
      <c r="D3" s="522">
        <v>1</v>
      </c>
      <c r="E3" s="523"/>
      <c r="F3" s="524"/>
      <c r="G3" s="522">
        <v>2</v>
      </c>
      <c r="H3" s="523"/>
      <c r="I3" s="524"/>
      <c r="J3" s="525">
        <v>3</v>
      </c>
      <c r="K3" s="526"/>
      <c r="L3" s="527"/>
      <c r="M3" s="528" t="s">
        <v>2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30"/>
      <c r="AA3" s="129">
        <f>SUM(M3:Z3)</f>
        <v>0</v>
      </c>
      <c r="AB3" s="531" t="s">
        <v>23</v>
      </c>
      <c r="AC3" s="130"/>
      <c r="AD3" s="130"/>
      <c r="AE3" s="130"/>
    </row>
    <row r="4" spans="1:31" s="131" customFormat="1" ht="16.5" customHeight="1" thickBot="1">
      <c r="A4" s="517"/>
      <c r="B4" s="520"/>
      <c r="C4" s="533" t="s">
        <v>24</v>
      </c>
      <c r="D4" s="506" t="s">
        <v>30</v>
      </c>
      <c r="E4" s="508" t="s">
        <v>32</v>
      </c>
      <c r="F4" s="510" t="s">
        <v>33</v>
      </c>
      <c r="G4" s="506" t="s">
        <v>30</v>
      </c>
      <c r="H4" s="508" t="s">
        <v>32</v>
      </c>
      <c r="I4" s="510" t="s">
        <v>33</v>
      </c>
      <c r="J4" s="506" t="s">
        <v>30</v>
      </c>
      <c r="K4" s="508" t="s">
        <v>32</v>
      </c>
      <c r="L4" s="510" t="s">
        <v>33</v>
      </c>
      <c r="M4" s="512" t="s">
        <v>31</v>
      </c>
      <c r="N4" s="504">
        <v>1</v>
      </c>
      <c r="O4" s="505"/>
      <c r="P4" s="505"/>
      <c r="Q4" s="505"/>
      <c r="R4" s="504">
        <v>2</v>
      </c>
      <c r="S4" s="505"/>
      <c r="T4" s="505"/>
      <c r="U4" s="505"/>
      <c r="V4" s="504">
        <v>3</v>
      </c>
      <c r="W4" s="505"/>
      <c r="X4" s="505"/>
      <c r="Y4" s="505"/>
      <c r="Z4" s="144"/>
      <c r="AA4" s="129"/>
      <c r="AB4" s="532"/>
      <c r="AC4" s="130"/>
      <c r="AD4" s="130"/>
      <c r="AE4" s="130"/>
    </row>
    <row r="5" spans="1:31" s="133" customFormat="1" ht="33" customHeight="1" thickBot="1">
      <c r="A5" s="518"/>
      <c r="B5" s="521"/>
      <c r="C5" s="534"/>
      <c r="D5" s="507"/>
      <c r="E5" s="509"/>
      <c r="F5" s="511"/>
      <c r="G5" s="507"/>
      <c r="H5" s="509"/>
      <c r="I5" s="511"/>
      <c r="J5" s="507"/>
      <c r="K5" s="509"/>
      <c r="L5" s="511"/>
      <c r="M5" s="513"/>
      <c r="N5" s="148" t="s">
        <v>26</v>
      </c>
      <c r="O5" s="149" t="s">
        <v>27</v>
      </c>
      <c r="P5" s="149" t="s">
        <v>28</v>
      </c>
      <c r="Q5" s="150" t="s">
        <v>29</v>
      </c>
      <c r="R5" s="148" t="s">
        <v>26</v>
      </c>
      <c r="S5" s="149" t="s">
        <v>27</v>
      </c>
      <c r="T5" s="149" t="s">
        <v>28</v>
      </c>
      <c r="U5" s="151" t="s">
        <v>29</v>
      </c>
      <c r="V5" s="148" t="s">
        <v>26</v>
      </c>
      <c r="W5" s="149" t="s">
        <v>27</v>
      </c>
      <c r="X5" s="149" t="s">
        <v>28</v>
      </c>
      <c r="Y5" s="151" t="s">
        <v>29</v>
      </c>
      <c r="Z5" s="145">
        <v>4</v>
      </c>
      <c r="AA5" s="129"/>
      <c r="AB5" s="532"/>
      <c r="AC5" s="132"/>
      <c r="AD5" s="132"/>
      <c r="AE5" s="132"/>
    </row>
    <row r="6" spans="1:31" ht="15.75">
      <c r="A6" s="155">
        <f ca="1">RANK(AB6,AB$6:OFFSET(AB$6,0,0,COUNTA(B$6:B$28)))</f>
        <v>1</v>
      </c>
      <c r="B6" s="535" t="s">
        <v>62</v>
      </c>
      <c r="C6" s="146" t="s">
        <v>25</v>
      </c>
      <c r="D6" s="265">
        <v>1</v>
      </c>
      <c r="E6" s="266">
        <v>5</v>
      </c>
      <c r="F6" s="267">
        <v>1</v>
      </c>
      <c r="G6" s="268">
        <v>1</v>
      </c>
      <c r="H6" s="232">
        <v>8</v>
      </c>
      <c r="I6" s="266">
        <v>7</v>
      </c>
      <c r="J6" s="265">
        <v>1</v>
      </c>
      <c r="K6" s="266">
        <v>5</v>
      </c>
      <c r="L6" s="269">
        <v>4</v>
      </c>
      <c r="M6" s="280">
        <v>1</v>
      </c>
      <c r="N6" s="226">
        <f ca="1">OFFSET(Очки!$A$3,F6,D6+QUOTIENT(MAX($C$29-11,0), 2)*4)</f>
        <v>16</v>
      </c>
      <c r="O6" s="194">
        <f ca="1">IF(F6&lt;E6,OFFSET(IF(OR($C$29=11,$C$29=12),Очки!$B$17,Очки!$O$18),2+E6-F6,IF(D6=2,12,13-E6)),0)</f>
        <v>3.1000000000000005</v>
      </c>
      <c r="P6" s="194"/>
      <c r="Q6" s="270">
        <v>2.5</v>
      </c>
      <c r="R6" s="226">
        <f ca="1">OFFSET(Очки!$A$3,I6,G6+QUOTIENT(MAX($C$29-11,0), 2)*4)</f>
        <v>11</v>
      </c>
      <c r="S6" s="194">
        <f ca="1">IF(I6&lt;H6,OFFSET(IF(OR($C$29=11,$C$29=12),Очки!$B$17,Очки!$O$18),2+H6-I6,IF(G6=2,12,13-H6)),0)</f>
        <v>1.2</v>
      </c>
      <c r="T6" s="194">
        <v>1</v>
      </c>
      <c r="U6" s="270"/>
      <c r="V6" s="226">
        <f ca="1">OFFSET(Очки!$A$3,L6,J6+QUOTIENT(MAX($C$29-11,0), 2)*4)</f>
        <v>13</v>
      </c>
      <c r="W6" s="194">
        <f ca="1">IF(L6&lt;K6,OFFSET(IF(OR($C$29=11,$C$29=12),Очки!$B$17,Очки!$O$18),2+K6-L6,IF(J6=2,12,13-K6)),0)</f>
        <v>0.9</v>
      </c>
      <c r="X6" s="194">
        <v>1.5</v>
      </c>
      <c r="Y6" s="195"/>
      <c r="Z6" s="134"/>
      <c r="AA6" s="135"/>
      <c r="AB6" s="190">
        <f ca="1">SUM(M6:Y6)</f>
        <v>51.2</v>
      </c>
      <c r="AC6" s="127"/>
      <c r="AD6" s="127"/>
      <c r="AE6" s="127"/>
    </row>
    <row r="7" spans="1:31" ht="15.75">
      <c r="A7" s="156">
        <f ca="1">RANK(AB7,AB$6:OFFSET(AB$6,0,0,COUNTA(B$6:B$28)))</f>
        <v>2</v>
      </c>
      <c r="B7" s="152" t="s">
        <v>45</v>
      </c>
      <c r="C7" s="147">
        <v>10</v>
      </c>
      <c r="D7" s="233">
        <v>1</v>
      </c>
      <c r="E7" s="234">
        <v>6</v>
      </c>
      <c r="F7" s="235">
        <v>4</v>
      </c>
      <c r="G7" s="231">
        <v>1</v>
      </c>
      <c r="H7" s="236">
        <v>4</v>
      </c>
      <c r="I7" s="234">
        <v>4</v>
      </c>
      <c r="J7" s="233">
        <v>1</v>
      </c>
      <c r="K7" s="234">
        <v>2</v>
      </c>
      <c r="L7" s="237">
        <v>2</v>
      </c>
      <c r="M7" s="281">
        <v>1.5</v>
      </c>
      <c r="N7" s="200">
        <f ca="1">OFFSET(Очки!$A$3,F7,D7+QUOTIENT(MAX($C$29-11,0), 2)*4)</f>
        <v>13</v>
      </c>
      <c r="O7" s="196">
        <f ca="1">IF(F7&lt;E7,OFFSET(IF(OR($C$29=11,$C$29=12),Очки!$B$17,Очки!$O$18),2+E7-F7,IF(D7=2,12,13-E7)),0)</f>
        <v>1.9</v>
      </c>
      <c r="P7" s="196"/>
      <c r="Q7" s="271">
        <v>0.5</v>
      </c>
      <c r="R7" s="200">
        <f ca="1">OFFSET(Очки!$A$3,I7,G7+QUOTIENT(MAX($C$29-11,0), 2)*4)</f>
        <v>13</v>
      </c>
      <c r="S7" s="196">
        <f ca="1">IF(I7&lt;H7,OFFSET(IF(OR($C$29=11,$C$29=12),Очки!$B$17,Очки!$O$18),2+H7-I7,IF(G7=2,12,13-H7)),0)</f>
        <v>0</v>
      </c>
      <c r="T7" s="196"/>
      <c r="U7" s="271"/>
      <c r="V7" s="200">
        <f ca="1">OFFSET(Очки!$A$3,L7,J7+QUOTIENT(MAX($C$29-11,0), 2)*4)</f>
        <v>15</v>
      </c>
      <c r="W7" s="196">
        <f ca="1">IF(L7&lt;K7,OFFSET(IF(OR($C$29=11,$C$29=12),Очки!$B$17,Очки!$O$18),2+K7-L7,IF(J7=2,12,13-K7)),0)</f>
        <v>0</v>
      </c>
      <c r="X7" s="196">
        <v>2</v>
      </c>
      <c r="Y7" s="197"/>
      <c r="Z7" s="136"/>
      <c r="AA7" s="137"/>
      <c r="AB7" s="191">
        <f ca="1">SUM(M7:Y7)</f>
        <v>46.9</v>
      </c>
      <c r="AC7" s="127"/>
      <c r="AD7" s="127"/>
      <c r="AE7" s="127"/>
    </row>
    <row r="8" spans="1:31" ht="15.75">
      <c r="A8" s="156">
        <f ca="1">RANK(AB8,AB$6:OFFSET(AB$6,0,0,COUNTA(B$6:B$28)))</f>
        <v>3</v>
      </c>
      <c r="B8" s="152" t="s">
        <v>103</v>
      </c>
      <c r="C8" s="147" t="s">
        <v>25</v>
      </c>
      <c r="D8" s="233">
        <v>1</v>
      </c>
      <c r="E8" s="234">
        <v>1</v>
      </c>
      <c r="F8" s="235">
        <v>2</v>
      </c>
      <c r="G8" s="231">
        <v>1</v>
      </c>
      <c r="H8" s="236">
        <v>1</v>
      </c>
      <c r="I8" s="234">
        <v>2</v>
      </c>
      <c r="J8" s="233">
        <v>2</v>
      </c>
      <c r="K8" s="234">
        <v>8</v>
      </c>
      <c r="L8" s="237">
        <v>1</v>
      </c>
      <c r="M8" s="281"/>
      <c r="N8" s="200">
        <f ca="1">OFFSET(Очки!$A$3,F8,D8+QUOTIENT(MAX($C$29-11,0), 2)*4)</f>
        <v>15</v>
      </c>
      <c r="O8" s="196">
        <f ca="1">IF(F8&lt;E8,OFFSET(IF(OR($C$29=11,$C$29=12),Очки!$B$17,Очки!$O$18),2+E8-F8,IF(D8=2,12,13-E8)),0)</f>
        <v>0</v>
      </c>
      <c r="P8" s="196"/>
      <c r="Q8" s="271"/>
      <c r="R8" s="200">
        <f ca="1">OFFSET(Очки!$A$3,I8,G8+QUOTIENT(MAX($C$29-11,0), 2)*4)</f>
        <v>15</v>
      </c>
      <c r="S8" s="196">
        <f ca="1">IF(I8&lt;H8,OFFSET(IF(OR($C$29=11,$C$29=12),Очки!$B$17,Очки!$O$18),2+H8-I8,IF(G8=2,12,13-H8)),0)</f>
        <v>0</v>
      </c>
      <c r="T8" s="196"/>
      <c r="U8" s="271"/>
      <c r="V8" s="200">
        <f ca="1">OFFSET(Очки!$A$3,L8,J8+QUOTIENT(MAX($C$29-11,0), 2)*4)</f>
        <v>11.5</v>
      </c>
      <c r="W8" s="196">
        <f ca="1">IF(L8&lt;K8,OFFSET(IF(OR($C$29=11,$C$29=12),Очки!$B$17,Очки!$O$18),2+K8-L8,IF(J8=2,12,13-K8)),0)</f>
        <v>4.9000000000000004</v>
      </c>
      <c r="X8" s="196"/>
      <c r="Y8" s="197"/>
      <c r="Z8" s="136"/>
      <c r="AA8" s="137"/>
      <c r="AB8" s="191">
        <f ca="1">SUM(M8:Y8)</f>
        <v>46.4</v>
      </c>
      <c r="AC8" s="127"/>
      <c r="AD8" s="127"/>
      <c r="AE8" s="127"/>
    </row>
    <row r="9" spans="1:31" ht="15.75">
      <c r="A9" s="156">
        <f ca="1">RANK(AB9,AB$6:OFFSET(AB$6,0,0,COUNTA(B$6:B$28)))</f>
        <v>4</v>
      </c>
      <c r="B9" s="153" t="s">
        <v>61</v>
      </c>
      <c r="C9" s="147" t="s">
        <v>25</v>
      </c>
      <c r="D9" s="233">
        <v>1</v>
      </c>
      <c r="E9" s="234">
        <v>7</v>
      </c>
      <c r="F9" s="235">
        <v>6</v>
      </c>
      <c r="G9" s="231">
        <v>1</v>
      </c>
      <c r="H9" s="236">
        <v>5</v>
      </c>
      <c r="I9" s="234">
        <v>6</v>
      </c>
      <c r="J9" s="233">
        <v>1</v>
      </c>
      <c r="K9" s="234">
        <v>8</v>
      </c>
      <c r="L9" s="237">
        <v>6</v>
      </c>
      <c r="M9" s="281">
        <v>2</v>
      </c>
      <c r="N9" s="200">
        <f ca="1">OFFSET(Очки!$A$3,F9,D9+QUOTIENT(MAX($C$29-11,0), 2)*4)</f>
        <v>11.5</v>
      </c>
      <c r="O9" s="196">
        <f ca="1">IF(F9&lt;E9,OFFSET(IF(OR($C$29=11,$C$29=12),Очки!$B$17,Очки!$O$18),2+E9-F9,IF(D9=2,12,13-E9)),0)</f>
        <v>1.1000000000000001</v>
      </c>
      <c r="P9" s="196"/>
      <c r="Q9" s="271">
        <v>1</v>
      </c>
      <c r="R9" s="200">
        <f ca="1">OFFSET(Очки!$A$3,I9,G9+QUOTIENT(MAX($C$29-11,0), 2)*4)</f>
        <v>11.5</v>
      </c>
      <c r="S9" s="196">
        <f ca="1">IF(I9&lt;H9,OFFSET(IF(OR($C$29=11,$C$29=12),Очки!$B$17,Очки!$O$18),2+H9-I9,IF(G9=2,12,13-H9)),0)</f>
        <v>0</v>
      </c>
      <c r="T9" s="196">
        <v>2.5</v>
      </c>
      <c r="U9" s="271"/>
      <c r="V9" s="200">
        <f ca="1">OFFSET(Очки!$A$3,L9,J9+QUOTIENT(MAX($C$29-11,0), 2)*4)</f>
        <v>11.5</v>
      </c>
      <c r="W9" s="196">
        <f ca="1">IF(L9&lt;K9,OFFSET(IF(OR($C$29=11,$C$29=12),Очки!$B$17,Очки!$O$18),2+K9-L9,IF(J9=2,12,13-K9)),0)</f>
        <v>2.2999999999999998</v>
      </c>
      <c r="X9" s="196">
        <v>0.5</v>
      </c>
      <c r="Y9" s="197"/>
      <c r="Z9" s="136"/>
      <c r="AA9" s="137"/>
      <c r="AB9" s="191">
        <f ca="1">SUM(M9:Y9)</f>
        <v>43.9</v>
      </c>
      <c r="AC9" s="127"/>
      <c r="AD9" s="127"/>
      <c r="AE9" s="127"/>
    </row>
    <row r="10" spans="1:31" ht="15.75">
      <c r="A10" s="156">
        <f ca="1">RANK(AB10,AB$6:OFFSET(AB$6,0,0,COUNTA(B$6:B$28)))</f>
        <v>5</v>
      </c>
      <c r="B10" s="152" t="s">
        <v>58</v>
      </c>
      <c r="C10" s="147" t="s">
        <v>25</v>
      </c>
      <c r="D10" s="233">
        <v>2</v>
      </c>
      <c r="E10" s="234">
        <v>8</v>
      </c>
      <c r="F10" s="235">
        <v>5</v>
      </c>
      <c r="G10" s="231">
        <v>1</v>
      </c>
      <c r="H10" s="236">
        <v>2</v>
      </c>
      <c r="I10" s="234">
        <v>1</v>
      </c>
      <c r="J10" s="233">
        <v>1</v>
      </c>
      <c r="K10" s="234">
        <v>3</v>
      </c>
      <c r="L10" s="237">
        <v>3</v>
      </c>
      <c r="M10" s="281"/>
      <c r="N10" s="200">
        <f ca="1">OFFSET(Очки!$A$3,F10,D10+QUOTIENT(MAX($C$29-11,0), 2)*4)</f>
        <v>7.5</v>
      </c>
      <c r="O10" s="196">
        <f ca="1">IF(F10&lt;E10,OFFSET(IF(OR($C$29=11,$C$29=12),Очки!$B$17,Очки!$O$18),2+E10-F10,IF(D10=2,12,13-E10)),0)</f>
        <v>2.1</v>
      </c>
      <c r="P10" s="196"/>
      <c r="Q10" s="271"/>
      <c r="R10" s="200">
        <f ca="1">OFFSET(Очки!$A$3,I10,G10+QUOTIENT(MAX($C$29-11,0), 2)*4)</f>
        <v>16</v>
      </c>
      <c r="S10" s="196">
        <f ca="1">IF(I10&lt;H10,OFFSET(IF(OR($C$29=11,$C$29=12),Очки!$B$17,Очки!$O$18),2+H10-I10,IF(G10=2,12,13-H10)),0)</f>
        <v>0.7</v>
      </c>
      <c r="T10" s="196"/>
      <c r="U10" s="271"/>
      <c r="V10" s="200">
        <f ca="1">OFFSET(Очки!$A$3,L10,J10+QUOTIENT(MAX($C$29-11,0), 2)*4)</f>
        <v>14</v>
      </c>
      <c r="W10" s="196">
        <f ca="1">IF(L10&lt;K10,OFFSET(IF(OR($C$29=11,$C$29=12),Очки!$B$17,Очки!$O$18),2+K10-L10,IF(J10=2,12,13-K10)),0)</f>
        <v>0</v>
      </c>
      <c r="X10" s="196">
        <v>2.5</v>
      </c>
      <c r="Y10" s="197"/>
      <c r="Z10" s="136"/>
      <c r="AA10" s="137"/>
      <c r="AB10" s="191">
        <f ca="1">SUM(M10:Y10)</f>
        <v>42.8</v>
      </c>
      <c r="AC10" s="127"/>
      <c r="AD10" s="127"/>
      <c r="AE10" s="127"/>
    </row>
    <row r="11" spans="1:31" ht="16.5" thickBot="1">
      <c r="A11" s="156">
        <f ca="1">RANK(AB11,AB$6:OFFSET(AB$6,0,0,COUNTA(B$6:B$28)))</f>
        <v>6</v>
      </c>
      <c r="B11" s="152" t="s">
        <v>50</v>
      </c>
      <c r="C11" s="147">
        <v>5</v>
      </c>
      <c r="D11" s="233">
        <v>1</v>
      </c>
      <c r="E11" s="234">
        <v>8</v>
      </c>
      <c r="F11" s="235">
        <v>8</v>
      </c>
      <c r="G11" s="231">
        <v>1</v>
      </c>
      <c r="H11" s="236">
        <v>7</v>
      </c>
      <c r="I11" s="234">
        <v>5</v>
      </c>
      <c r="J11" s="233">
        <v>1</v>
      </c>
      <c r="K11" s="234">
        <v>4</v>
      </c>
      <c r="L11" s="237">
        <v>5</v>
      </c>
      <c r="M11" s="281">
        <v>2.5</v>
      </c>
      <c r="N11" s="200">
        <f ca="1">OFFSET(Очки!$A$3,F11,D11+QUOTIENT(MAX($C$29-11,0), 2)*4)</f>
        <v>10.5</v>
      </c>
      <c r="O11" s="196">
        <f ca="1">IF(F11&lt;E11,OFFSET(IF(OR($C$29=11,$C$29=12),Очки!$B$17,Очки!$O$18),2+E11-F11,IF(D11=2,12,13-E11)),0)</f>
        <v>0</v>
      </c>
      <c r="P11" s="196"/>
      <c r="Q11" s="271">
        <v>2</v>
      </c>
      <c r="R11" s="200">
        <f ca="1">OFFSET(Очки!$A$3,I11,G11+QUOTIENT(MAX($C$29-11,0), 2)*4)</f>
        <v>12</v>
      </c>
      <c r="S11" s="196">
        <f ca="1">IF(I11&lt;H11,OFFSET(IF(OR($C$29=11,$C$29=12),Очки!$B$17,Очки!$O$18),2+H11-I11,IF(G11=2,12,13-H11)),0)</f>
        <v>2.1</v>
      </c>
      <c r="T11" s="196">
        <v>0.5</v>
      </c>
      <c r="U11" s="271"/>
      <c r="V11" s="200">
        <f ca="1">OFFSET(Очки!$A$3,L11,J11+QUOTIENT(MAX($C$29-11,0), 2)*4)</f>
        <v>12</v>
      </c>
      <c r="W11" s="196">
        <f ca="1">IF(L11&lt;K11,OFFSET(IF(OR($C$29=11,$C$29=12),Очки!$B$17,Очки!$O$18),2+K11-L11,IF(J11=2,12,13-K11)),0)</f>
        <v>0</v>
      </c>
      <c r="X11" s="196"/>
      <c r="Y11" s="197"/>
      <c r="Z11" s="136"/>
      <c r="AA11" s="137"/>
      <c r="AB11" s="191">
        <f ca="1">SUM(M11:Y11)</f>
        <v>41.6</v>
      </c>
      <c r="AC11" s="127"/>
      <c r="AD11" s="127"/>
      <c r="AE11" s="127"/>
    </row>
    <row r="12" spans="1:31" ht="15.75">
      <c r="A12" s="155">
        <f ca="1">RANK(AB12,AB$6:OFFSET(AB$6,0,0,COUNTA(B$6:B$28)))</f>
        <v>7</v>
      </c>
      <c r="B12" s="536" t="s">
        <v>60</v>
      </c>
      <c r="C12" s="146" t="s">
        <v>25</v>
      </c>
      <c r="D12" s="265">
        <v>2</v>
      </c>
      <c r="E12" s="266">
        <v>5</v>
      </c>
      <c r="F12" s="267">
        <v>4</v>
      </c>
      <c r="G12" s="268">
        <v>1</v>
      </c>
      <c r="H12" s="232">
        <v>3</v>
      </c>
      <c r="I12" s="266">
        <v>3</v>
      </c>
      <c r="J12" s="265">
        <v>1</v>
      </c>
      <c r="K12" s="266">
        <v>1</v>
      </c>
      <c r="L12" s="269">
        <v>1</v>
      </c>
      <c r="M12" s="280"/>
      <c r="N12" s="226">
        <f ca="1">OFFSET(Очки!$A$3,F12,D12+QUOTIENT(MAX($C$29-11,0), 2)*4)</f>
        <v>8.5</v>
      </c>
      <c r="O12" s="194">
        <f ca="1">IF(F12&lt;E12,OFFSET(IF(OR($C$29=11,$C$29=12),Очки!$B$17,Очки!$O$18),2+E12-F12,IF(D12=2,12,13-E12)),0)</f>
        <v>0.7</v>
      </c>
      <c r="P12" s="194"/>
      <c r="Q12" s="270"/>
      <c r="R12" s="226">
        <f ca="1">OFFSET(Очки!$A$3,I12,G12+QUOTIENT(MAX($C$29-11,0), 2)*4)</f>
        <v>14</v>
      </c>
      <c r="S12" s="194">
        <f ca="1">IF(I12&lt;H12,OFFSET(IF(OR($C$29=11,$C$29=12),Очки!$B$17,Очки!$O$18),2+H12-I12,IF(G12=2,12,13-H12)),0)</f>
        <v>0</v>
      </c>
      <c r="T12" s="194"/>
      <c r="U12" s="270"/>
      <c r="V12" s="226">
        <f ca="1">OFFSET(Очки!$A$3,L12,J12+QUOTIENT(MAX($C$29-11,0), 2)*4)</f>
        <v>16</v>
      </c>
      <c r="W12" s="194">
        <f ca="1">IF(L12&lt;K12,OFFSET(IF(OR($C$29=11,$C$29=12),Очки!$B$17,Очки!$O$18),2+K12-L12,IF(J12=2,12,13-K12)),0)</f>
        <v>0</v>
      </c>
      <c r="X12" s="194">
        <v>1</v>
      </c>
      <c r="Y12" s="195"/>
      <c r="Z12" s="134"/>
      <c r="AA12" s="135"/>
      <c r="AB12" s="190">
        <f ca="1">SUM(M12:Y12)</f>
        <v>40.200000000000003</v>
      </c>
      <c r="AC12" s="127"/>
      <c r="AD12" s="127"/>
      <c r="AE12" s="127"/>
    </row>
    <row r="13" spans="1:31" ht="15.75">
      <c r="A13" s="156">
        <f ca="1">RANK(AB13,AB$6:OFFSET(AB$6,0,0,COUNTA(B$6:B$28)))</f>
        <v>8</v>
      </c>
      <c r="B13" s="152" t="s">
        <v>84</v>
      </c>
      <c r="C13" s="147" t="s">
        <v>25</v>
      </c>
      <c r="D13" s="233">
        <v>1</v>
      </c>
      <c r="E13" s="234">
        <v>2</v>
      </c>
      <c r="F13" s="235">
        <v>3</v>
      </c>
      <c r="G13" s="231">
        <v>2</v>
      </c>
      <c r="H13" s="236">
        <v>8</v>
      </c>
      <c r="I13" s="234">
        <v>5</v>
      </c>
      <c r="J13" s="233">
        <v>1</v>
      </c>
      <c r="K13" s="234">
        <v>6</v>
      </c>
      <c r="L13" s="237">
        <v>7</v>
      </c>
      <c r="M13" s="281"/>
      <c r="N13" s="200">
        <f ca="1">OFFSET(Очки!$A$3,F13,D13+QUOTIENT(MAX($C$29-11,0), 2)*4)</f>
        <v>14</v>
      </c>
      <c r="O13" s="196">
        <f ca="1">IF(F13&lt;E13,OFFSET(IF(OR($C$29=11,$C$29=12),Очки!$B$17,Очки!$O$18),2+E13-F13,IF(D13=2,12,13-E13)),0)</f>
        <v>0</v>
      </c>
      <c r="P13" s="196"/>
      <c r="Q13" s="271"/>
      <c r="R13" s="200">
        <f ca="1">OFFSET(Очки!$A$3,I13,G13+QUOTIENT(MAX($C$29-11,0), 2)*4)</f>
        <v>7.5</v>
      </c>
      <c r="S13" s="196">
        <f ca="1">IF(I13&lt;H13,OFFSET(IF(OR($C$29=11,$C$29=12),Очки!$B$17,Очки!$O$18),2+H13-I13,IF(G13=2,12,13-H13)),0)</f>
        <v>2.1</v>
      </c>
      <c r="T13" s="196">
        <v>1.5</v>
      </c>
      <c r="U13" s="271"/>
      <c r="V13" s="200">
        <f ca="1">OFFSET(Очки!$A$3,L13,J13+QUOTIENT(MAX($C$29-11,0), 2)*4)</f>
        <v>11</v>
      </c>
      <c r="W13" s="196">
        <f ca="1">IF(L13&lt;K13,OFFSET(IF(OR($C$29=11,$C$29=12),Очки!$B$17,Очки!$O$18),2+K13-L13,IF(J13=2,12,13-K13)),0)</f>
        <v>0</v>
      </c>
      <c r="X13" s="196"/>
      <c r="Y13" s="197"/>
      <c r="Z13" s="136"/>
      <c r="AA13" s="137"/>
      <c r="AB13" s="191">
        <f ca="1">SUM(M13:Y13)</f>
        <v>36.1</v>
      </c>
      <c r="AC13" s="127"/>
      <c r="AD13" s="127"/>
      <c r="AE13" s="127"/>
    </row>
    <row r="14" spans="1:31" ht="15.75">
      <c r="A14" s="156">
        <f ca="1">RANK(AB14,AB$6:OFFSET(AB$6,0,0,COUNTA(B$6:B$28)))</f>
        <v>9</v>
      </c>
      <c r="B14" s="289" t="s">
        <v>59</v>
      </c>
      <c r="C14" s="147">
        <v>2.5</v>
      </c>
      <c r="D14" s="233">
        <v>1</v>
      </c>
      <c r="E14" s="234">
        <v>4</v>
      </c>
      <c r="F14" s="235">
        <v>7</v>
      </c>
      <c r="G14" s="231">
        <v>1</v>
      </c>
      <c r="H14" s="236">
        <v>6</v>
      </c>
      <c r="I14" s="234">
        <v>8</v>
      </c>
      <c r="J14" s="233">
        <v>1</v>
      </c>
      <c r="K14" s="234">
        <v>7</v>
      </c>
      <c r="L14" s="237">
        <v>8</v>
      </c>
      <c r="M14" s="281">
        <v>0.5</v>
      </c>
      <c r="N14" s="200">
        <f ca="1">OFFSET(Очки!$A$3,F14,D14+QUOTIENT(MAX($C$29-11,0), 2)*4)</f>
        <v>11</v>
      </c>
      <c r="O14" s="196">
        <f ca="1">IF(F14&lt;E14,OFFSET(IF(OR($C$29=11,$C$29=12),Очки!$B$17,Очки!$O$18),2+E14-F14,IF(D14=2,12,13-E14)),0)</f>
        <v>0</v>
      </c>
      <c r="P14" s="196"/>
      <c r="Q14" s="271">
        <v>1.5</v>
      </c>
      <c r="R14" s="200">
        <f ca="1">OFFSET(Очки!$A$3,I14,G14+QUOTIENT(MAX($C$29-11,0), 2)*4)</f>
        <v>10.5</v>
      </c>
      <c r="S14" s="196">
        <f ca="1">IF(I14&lt;H14,OFFSET(IF(OR($C$29=11,$C$29=12),Очки!$B$17,Очки!$O$18),2+H14-I14,IF(G14=2,12,13-H14)),0)</f>
        <v>0</v>
      </c>
      <c r="T14" s="196">
        <v>2</v>
      </c>
      <c r="U14" s="271"/>
      <c r="V14" s="200">
        <f ca="1">OFFSET(Очки!$A$3,L14,J14+QUOTIENT(MAX($C$29-11,0), 2)*4)</f>
        <v>10.5</v>
      </c>
      <c r="W14" s="196">
        <f ca="1">IF(L14&lt;K14,OFFSET(IF(OR($C$29=11,$C$29=12),Очки!$B$17,Очки!$O$18),2+K14-L14,IF(J14=2,12,13-K14)),0)</f>
        <v>0</v>
      </c>
      <c r="X14" s="196"/>
      <c r="Y14" s="197"/>
      <c r="Z14" s="136"/>
      <c r="AA14" s="137"/>
      <c r="AB14" s="191">
        <f ca="1">SUM(M14:Y14)</f>
        <v>36</v>
      </c>
      <c r="AC14" s="127"/>
      <c r="AD14" s="127"/>
      <c r="AE14" s="127"/>
    </row>
    <row r="15" spans="1:31" ht="15.75">
      <c r="A15" s="156">
        <f ca="1">RANK(AB15,AB$6:OFFSET(AB$6,0,0,COUNTA(B$6:B$28)))</f>
        <v>10</v>
      </c>
      <c r="B15" s="152" t="s">
        <v>108</v>
      </c>
      <c r="C15" s="147">
        <v>12.5</v>
      </c>
      <c r="D15" s="233">
        <v>2</v>
      </c>
      <c r="E15" s="234">
        <v>2</v>
      </c>
      <c r="F15" s="235">
        <v>2</v>
      </c>
      <c r="G15" s="231">
        <v>2</v>
      </c>
      <c r="H15" s="236">
        <v>5</v>
      </c>
      <c r="I15" s="234">
        <v>4</v>
      </c>
      <c r="J15" s="233">
        <v>2</v>
      </c>
      <c r="K15" s="234">
        <v>6</v>
      </c>
      <c r="L15" s="237">
        <v>6</v>
      </c>
      <c r="M15" s="281"/>
      <c r="N15" s="200">
        <f ca="1">OFFSET(Очки!$A$3,F15,D15+QUOTIENT(MAX($C$29-11,0), 2)*4)</f>
        <v>10.5</v>
      </c>
      <c r="O15" s="196">
        <f ca="1">IF(F15&lt;E15,OFFSET(IF(OR($C$29=11,$C$29=12),Очки!$B$17,Очки!$O$18),2+E15-F15,IF(D15=2,12,13-E15)),0)</f>
        <v>0</v>
      </c>
      <c r="P15" s="196"/>
      <c r="Q15" s="271"/>
      <c r="R15" s="200">
        <f ca="1">OFFSET(Очки!$A$3,I15,G15+QUOTIENT(MAX($C$29-11,0), 2)*4)</f>
        <v>8.5</v>
      </c>
      <c r="S15" s="196">
        <f ca="1">IF(I15&lt;H15,OFFSET(IF(OR($C$29=11,$C$29=12),Очки!$B$17,Очки!$O$18),2+H15-I15,IF(G15=2,12,13-H15)),0)</f>
        <v>0.7</v>
      </c>
      <c r="T15" s="196"/>
      <c r="U15" s="271"/>
      <c r="V15" s="200">
        <f ca="1">OFFSET(Очки!$A$3,L15,J15+QUOTIENT(MAX($C$29-11,0), 2)*4)</f>
        <v>7</v>
      </c>
      <c r="W15" s="196">
        <f ca="1">IF(L15&lt;K15,OFFSET(IF(OR($C$29=11,$C$29=12),Очки!$B$17,Очки!$O$18),2+K15-L15,IF(J15=2,12,13-K15)),0)</f>
        <v>0</v>
      </c>
      <c r="X15" s="196"/>
      <c r="Y15" s="197"/>
      <c r="Z15" s="136"/>
      <c r="AA15" s="137"/>
      <c r="AB15" s="191">
        <f ca="1">SUM(M15:Y15)</f>
        <v>26.7</v>
      </c>
      <c r="AC15" s="127"/>
      <c r="AD15" s="127"/>
      <c r="AE15" s="127"/>
    </row>
    <row r="16" spans="1:31" ht="15" customHeight="1">
      <c r="A16" s="156">
        <f ca="1">RANK(AB16,AB$6:OFFSET(AB$6,0,0,COUNTA(B$6:B$28)))</f>
        <v>11</v>
      </c>
      <c r="B16" s="152" t="s">
        <v>98</v>
      </c>
      <c r="C16" s="147">
        <v>20</v>
      </c>
      <c r="D16" s="233">
        <v>2</v>
      </c>
      <c r="E16" s="234">
        <v>1</v>
      </c>
      <c r="F16" s="235">
        <v>1</v>
      </c>
      <c r="G16" s="231">
        <v>2</v>
      </c>
      <c r="H16" s="236">
        <v>6</v>
      </c>
      <c r="I16" s="234">
        <v>6</v>
      </c>
      <c r="J16" s="230">
        <v>2</v>
      </c>
      <c r="K16" s="234">
        <v>2</v>
      </c>
      <c r="L16" s="237">
        <v>8</v>
      </c>
      <c r="M16" s="281"/>
      <c r="N16" s="200">
        <f ca="1">OFFSET(Очки!$A$3,F16,D16+QUOTIENT(MAX($C$29-11,0), 2)*4)</f>
        <v>11.5</v>
      </c>
      <c r="O16" s="196">
        <f ca="1">IF(F16&lt;E16,OFFSET(IF(OR($C$29=11,$C$29=12),Очки!$B$17,Очки!$O$18),2+E16-F16,IF(D16=2,12,13-E16)),0)</f>
        <v>0</v>
      </c>
      <c r="P16" s="196"/>
      <c r="Q16" s="271"/>
      <c r="R16" s="200">
        <f ca="1">OFFSET(Очки!$A$3,I16,G16+QUOTIENT(MAX($C$29-11,0), 2)*4)</f>
        <v>7</v>
      </c>
      <c r="S16" s="196">
        <f ca="1">IF(I16&lt;H16,OFFSET(IF(OR($C$29=11,$C$29=12),Очки!$B$17,Очки!$O$18),2+H16-I16,IF(G16=2,12,13-H16)),0)</f>
        <v>0</v>
      </c>
      <c r="T16" s="196"/>
      <c r="U16" s="271"/>
      <c r="V16" s="200">
        <f ca="1">OFFSET(Очки!$A$3,L16,J16+QUOTIENT(MAX($C$29-11,0), 2)*4)</f>
        <v>6</v>
      </c>
      <c r="W16" s="196">
        <f ca="1">IF(L16&lt;K16,OFFSET(IF(OR($C$29=11,$C$29=12),Очки!$B$17,Очки!$O$18),2+K16-L16,IF(J16=2,12,13-K16)),0)</f>
        <v>0</v>
      </c>
      <c r="X16" s="196"/>
      <c r="Y16" s="197"/>
      <c r="Z16" s="136"/>
      <c r="AA16" s="137"/>
      <c r="AB16" s="191">
        <f ca="1">SUM(M16:Y16)</f>
        <v>24.5</v>
      </c>
      <c r="AD16" s="127"/>
    </row>
    <row r="17" spans="1:30" ht="15.75">
      <c r="A17" s="156">
        <f ca="1">RANK(AB17,AB$6:OFFSET(AB$6,0,0,COUNTA(B$6:B$28)))</f>
        <v>11</v>
      </c>
      <c r="B17" s="153" t="s">
        <v>43</v>
      </c>
      <c r="C17" s="147">
        <v>15</v>
      </c>
      <c r="D17" s="233">
        <v>1</v>
      </c>
      <c r="E17" s="234">
        <v>3</v>
      </c>
      <c r="F17" s="235">
        <v>5</v>
      </c>
      <c r="G17" s="231">
        <v>2</v>
      </c>
      <c r="H17" s="236">
        <v>7</v>
      </c>
      <c r="I17" s="234">
        <v>8</v>
      </c>
      <c r="J17" s="230">
        <v>2</v>
      </c>
      <c r="K17" s="234">
        <v>3</v>
      </c>
      <c r="L17" s="237">
        <v>7</v>
      </c>
      <c r="M17" s="281"/>
      <c r="N17" s="200">
        <f ca="1">OFFSET(Очки!$A$3,F17,D17+QUOTIENT(MAX($C$29-11,0), 2)*4)</f>
        <v>12</v>
      </c>
      <c r="O17" s="196">
        <f ca="1">IF(F17&lt;E17,OFFSET(IF(OR($C$29=11,$C$29=12),Очки!$B$17,Очки!$O$18),2+E17-F17,IF(D17=2,12,13-E17)),0)</f>
        <v>0</v>
      </c>
      <c r="P17" s="196"/>
      <c r="Q17" s="271"/>
      <c r="R17" s="200">
        <f ca="1">OFFSET(Очки!$A$3,I17,G17+QUOTIENT(MAX($C$29-11,0), 2)*4)</f>
        <v>6</v>
      </c>
      <c r="S17" s="196">
        <f ca="1">IF(I17&lt;H17,OFFSET(IF(OR($C$29=11,$C$29=12),Очки!$B$17,Очки!$O$18),2+H17-I17,IF(G17=2,12,13-H17)),0)</f>
        <v>0</v>
      </c>
      <c r="T17" s="196"/>
      <c r="U17" s="271"/>
      <c r="V17" s="200">
        <f ca="1">OFFSET(Очки!$A$3,L17,J17+QUOTIENT(MAX($C$29-11,0), 2)*4)</f>
        <v>6.5</v>
      </c>
      <c r="W17" s="196">
        <f ca="1">IF(L17&lt;K17,OFFSET(IF(OR($C$29=11,$C$29=12),Очки!$B$17,Очки!$O$18),2+K17-L17,IF(J17=2,12,13-K17)),0)</f>
        <v>0</v>
      </c>
      <c r="X17" s="196"/>
      <c r="Y17" s="197"/>
      <c r="Z17" s="136"/>
      <c r="AA17" s="137"/>
      <c r="AB17" s="191">
        <f ca="1">SUM(M17:Y17)</f>
        <v>24.5</v>
      </c>
      <c r="AD17" s="127"/>
    </row>
    <row r="18" spans="1:30" ht="15.75">
      <c r="A18" s="156">
        <f ca="1">RANK(AB18,AB$6:OFFSET(AB$6,0,0,COUNTA(B$6:B$28)))</f>
        <v>13</v>
      </c>
      <c r="B18" s="154" t="s">
        <v>107</v>
      </c>
      <c r="C18" s="147" t="s">
        <v>25</v>
      </c>
      <c r="D18" s="233">
        <v>2</v>
      </c>
      <c r="E18" s="234">
        <v>6</v>
      </c>
      <c r="F18" s="235">
        <v>8</v>
      </c>
      <c r="G18" s="231">
        <v>2</v>
      </c>
      <c r="H18" s="236">
        <v>1</v>
      </c>
      <c r="I18" s="234">
        <v>1</v>
      </c>
      <c r="J18" s="233">
        <v>2</v>
      </c>
      <c r="K18" s="234">
        <v>4</v>
      </c>
      <c r="L18" s="237">
        <v>2</v>
      </c>
      <c r="M18" s="281"/>
      <c r="N18" s="200">
        <f ca="1">OFFSET(Очки!$A$3,F18,D18+QUOTIENT(MAX($C$29-11,0), 2)*4)</f>
        <v>6</v>
      </c>
      <c r="O18" s="196">
        <f ca="1">IF(F18&lt;E18,OFFSET(IF(OR($C$29=11,$C$29=12),Очки!$B$17,Очки!$O$18),2+E18-F18,IF(D18=2,12,13-E18)),0)</f>
        <v>0</v>
      </c>
      <c r="P18" s="196"/>
      <c r="Q18" s="271"/>
      <c r="R18" s="200">
        <f ca="1">OFFSET(Очки!$A$3,I18,G18+QUOTIENT(MAX($C$29-11,0), 2)*4)</f>
        <v>11.5</v>
      </c>
      <c r="S18" s="196">
        <f ca="1">IF(I18&lt;H18,OFFSET(IF(OR($C$29=11,$C$29=12),Очки!$B$17,Очки!$O$18),2+H18-I18,IF(G18=2,12,13-H18)),0)</f>
        <v>0</v>
      </c>
      <c r="T18" s="196"/>
      <c r="U18" s="271"/>
      <c r="V18" s="200">
        <f ca="1">OFFSET(Очки!$A$3,L18,J18+QUOTIENT(MAX($C$29-11,0), 2)*4)</f>
        <v>10.5</v>
      </c>
      <c r="W18" s="196">
        <f ca="1">IF(L18&lt;K18,OFFSET(IF(OR($C$29=11,$C$29=12),Очки!$B$17,Очки!$O$18),2+K18-L18,IF(J18=2,12,13-K18)),0)</f>
        <v>1.4</v>
      </c>
      <c r="X18" s="196"/>
      <c r="Y18" s="197">
        <v>-5</v>
      </c>
      <c r="Z18" s="136"/>
      <c r="AA18" s="137"/>
      <c r="AB18" s="191">
        <f ca="1">SUM(M18:Y18)</f>
        <v>24.4</v>
      </c>
      <c r="AD18" s="127"/>
    </row>
    <row r="19" spans="1:30" ht="15.75">
      <c r="A19" s="156">
        <f ca="1">RANK(AB19,AB$6:OFFSET(AB$6,0,0,COUNTA(B$6:B$28)))</f>
        <v>14</v>
      </c>
      <c r="B19" s="445" t="s">
        <v>63</v>
      </c>
      <c r="C19" s="147" t="s">
        <v>25</v>
      </c>
      <c r="D19" s="233">
        <v>2</v>
      </c>
      <c r="E19" s="234">
        <v>7</v>
      </c>
      <c r="F19" s="235">
        <v>7</v>
      </c>
      <c r="G19" s="231">
        <v>2</v>
      </c>
      <c r="H19" s="236">
        <v>2</v>
      </c>
      <c r="I19" s="234">
        <v>2</v>
      </c>
      <c r="J19" s="230">
        <v>2</v>
      </c>
      <c r="K19" s="234">
        <v>7</v>
      </c>
      <c r="L19" s="237">
        <v>4</v>
      </c>
      <c r="M19" s="281"/>
      <c r="N19" s="200">
        <f ca="1">OFFSET(Очки!$A$3,F19,D19+QUOTIENT(MAX($C$29-11,0), 2)*4)</f>
        <v>6.5</v>
      </c>
      <c r="O19" s="196">
        <f ca="1">IF(F19&lt;E19,OFFSET(IF(OR($C$29=11,$C$29=12),Очки!$B$17,Очки!$O$18),2+E19-F19,IF(D19=2,12,13-E19)),0)</f>
        <v>0</v>
      </c>
      <c r="P19" s="196"/>
      <c r="Q19" s="271"/>
      <c r="R19" s="200">
        <f ca="1">OFFSET(Очки!$A$3,I19,G19+QUOTIENT(MAX($C$29-11,0), 2)*4)</f>
        <v>10.5</v>
      </c>
      <c r="S19" s="196">
        <f ca="1">IF(I19&lt;H19,OFFSET(IF(OR($C$29=11,$C$29=12),Очки!$B$17,Очки!$O$18),2+H19-I19,IF(G19=2,12,13-H19)),0)</f>
        <v>0</v>
      </c>
      <c r="T19" s="196"/>
      <c r="U19" s="271"/>
      <c r="V19" s="200">
        <f ca="1">OFFSET(Очки!$A$3,L19,J19+QUOTIENT(MAX($C$29-11,0), 2)*4)</f>
        <v>8.5</v>
      </c>
      <c r="W19" s="196">
        <f ca="1">IF(L19&lt;K19,OFFSET(IF(OR($C$29=11,$C$29=12),Очки!$B$17,Очки!$O$18),2+K19-L19,IF(J19=2,12,13-K19)),0)</f>
        <v>2.1</v>
      </c>
      <c r="X19" s="196"/>
      <c r="Y19" s="197">
        <v>-5</v>
      </c>
      <c r="Z19" s="136"/>
      <c r="AA19" s="137"/>
      <c r="AB19" s="191">
        <f ca="1">SUM(M19:Y19)</f>
        <v>22.6</v>
      </c>
      <c r="AD19" s="127"/>
    </row>
    <row r="20" spans="1:30" ht="15.75">
      <c r="A20" s="156">
        <f ca="1">RANK(AB20,AB$6:OFFSET(AB$6,0,0,COUNTA(B$6:B$28)))</f>
        <v>15</v>
      </c>
      <c r="B20" s="153" t="s">
        <v>54</v>
      </c>
      <c r="C20" s="147">
        <v>20</v>
      </c>
      <c r="D20" s="233">
        <v>2</v>
      </c>
      <c r="E20" s="234">
        <v>3</v>
      </c>
      <c r="F20" s="235">
        <v>6</v>
      </c>
      <c r="G20" s="231">
        <v>2</v>
      </c>
      <c r="H20" s="236">
        <v>4</v>
      </c>
      <c r="I20" s="234">
        <v>3</v>
      </c>
      <c r="J20" s="233">
        <v>2</v>
      </c>
      <c r="K20" s="234">
        <v>3</v>
      </c>
      <c r="L20" s="237">
        <v>4</v>
      </c>
      <c r="M20" s="281"/>
      <c r="N20" s="200">
        <f ca="1">OFFSET(Очки!$A$3,F20,D20+QUOTIENT(MAX($C$29-11,0), 2)*4)</f>
        <v>7</v>
      </c>
      <c r="O20" s="196">
        <f ca="1">IF(F20&lt;E20,OFFSET(IF(OR($C$29=11,$C$29=12),Очки!$B$17,Очки!$O$18),2+E20-F20,IF(D20=2,12,13-E20)),0)</f>
        <v>0</v>
      </c>
      <c r="P20" s="196"/>
      <c r="Q20" s="271"/>
      <c r="R20" s="200">
        <f ca="1">OFFSET(Очки!$A$3,I20,G20+QUOTIENT(MAX($C$29-11,0), 2)*4)</f>
        <v>9.5</v>
      </c>
      <c r="S20" s="196">
        <f ca="1">IF(I20&lt;H20,OFFSET(IF(OR($C$29=11,$C$29=12),Очки!$B$17,Очки!$O$18),2+H20-I20,IF(G20=2,12,13-H20)),0)</f>
        <v>0.7</v>
      </c>
      <c r="T20" s="196"/>
      <c r="U20" s="271"/>
      <c r="V20" s="200">
        <f ca="1">OFFSET(Очки!$A$3,L20,J20+QUOTIENT(MAX($C$29-11,0), 2)*4)</f>
        <v>8.5</v>
      </c>
      <c r="W20" s="196">
        <f ca="1">IF(L20&lt;K20,OFFSET(IF(OR($C$29=11,$C$29=12),Очки!$B$17,Очки!$O$18),2+K20-L20,IF(J20=2,12,13-K20)),0)</f>
        <v>0</v>
      </c>
      <c r="X20" s="196"/>
      <c r="Y20" s="197">
        <v>-6</v>
      </c>
      <c r="Z20" s="136"/>
      <c r="AA20" s="137"/>
      <c r="AB20" s="191">
        <f ca="1">SUM(M20:Y20)</f>
        <v>19.7</v>
      </c>
      <c r="AD20" s="127"/>
    </row>
    <row r="21" spans="1:30" ht="15.75">
      <c r="A21" s="156">
        <f ca="1">RANK(AB21,AB$6:OFFSET(AB$6,0,0,COUNTA(B$6:B$28)))</f>
        <v>16</v>
      </c>
      <c r="B21" s="153" t="s">
        <v>89</v>
      </c>
      <c r="C21" s="227" t="s">
        <v>25</v>
      </c>
      <c r="D21" s="233">
        <v>2</v>
      </c>
      <c r="E21" s="234">
        <v>4</v>
      </c>
      <c r="F21" s="235">
        <v>3</v>
      </c>
      <c r="G21" s="231">
        <v>2</v>
      </c>
      <c r="H21" s="236">
        <v>3</v>
      </c>
      <c r="I21" s="234">
        <v>7</v>
      </c>
      <c r="J21" s="230">
        <v>2</v>
      </c>
      <c r="K21" s="234">
        <v>1</v>
      </c>
      <c r="L21" s="237">
        <v>3</v>
      </c>
      <c r="M21" s="281"/>
      <c r="N21" s="200">
        <f ca="1">OFFSET(Очки!$A$3,F21,D21+QUOTIENT(MAX($C$29-11,0), 2)*4)</f>
        <v>9.5</v>
      </c>
      <c r="O21" s="196">
        <f ca="1">IF(F21&lt;E21,OFFSET(IF(OR($C$29=11,$C$29=12),Очки!$B$17,Очки!$O$18),2+E21-F21,IF(D21=2,12,13-E21)),0)</f>
        <v>0.7</v>
      </c>
      <c r="P21" s="196"/>
      <c r="Q21" s="271"/>
      <c r="R21" s="200">
        <f ca="1">OFFSET(Очки!$A$3,I21,G21+QUOTIENT(MAX($C$29-11,0), 2)*4)</f>
        <v>6.5</v>
      </c>
      <c r="S21" s="196">
        <f ca="1">IF(I21&lt;H21,OFFSET(IF(OR($C$29=11,$C$29=12),Очки!$B$17,Очки!$O$18),2+H21-I21,IF(G21=2,12,13-H21)),0)</f>
        <v>0</v>
      </c>
      <c r="T21" s="196"/>
      <c r="U21" s="271"/>
      <c r="V21" s="200">
        <f ca="1">OFFSET(Очки!$A$3,L21,J21+QUOTIENT(MAX($C$29-11,0), 2)*4)</f>
        <v>9.5</v>
      </c>
      <c r="W21" s="196">
        <f ca="1">IF(L21&lt;K21,OFFSET(IF(OR($C$29=11,$C$29=12),Очки!$B$17,Очки!$O$18),2+K21-L21,IF(J21=2,12,13-K21)),0)</f>
        <v>0</v>
      </c>
      <c r="X21" s="196"/>
      <c r="Y21" s="197">
        <f>-6-5</f>
        <v>-11</v>
      </c>
      <c r="Z21" s="136"/>
      <c r="AA21" s="137"/>
      <c r="AB21" s="191">
        <f ca="1">SUM(M21:Y21)</f>
        <v>15.2</v>
      </c>
      <c r="AD21" s="127"/>
    </row>
    <row r="22" spans="1:30" ht="15.75" hidden="1">
      <c r="A22" s="156" t="e">
        <f ca="1">RANK(AB22,AB$6:OFFSET(AB$6,0,0,COUNTA(B$6:B$28)))</f>
        <v>#N/A</v>
      </c>
      <c r="B22" s="154"/>
      <c r="C22" s="227"/>
      <c r="D22" s="233"/>
      <c r="E22" s="234"/>
      <c r="F22" s="235"/>
      <c r="G22" s="231"/>
      <c r="H22" s="236"/>
      <c r="I22" s="234"/>
      <c r="J22" s="233"/>
      <c r="K22" s="234"/>
      <c r="L22" s="237"/>
      <c r="M22" s="281"/>
      <c r="N22" s="200" t="str">
        <f ca="1">OFFSET(Очки!$A$3,F22,D22+QUOTIENT(MAX($C$29-11,0), 2)*4)</f>
        <v>Место</v>
      </c>
      <c r="O22" s="196">
        <f ca="1">IF(F22&lt;E22,OFFSET(IF(OR($C$29=11,$C$29=12),Очки!$B$17,Очки!$O$18),2+E22-F22,IF(D22=2,12,13-E22)),0)</f>
        <v>0</v>
      </c>
      <c r="P22" s="196"/>
      <c r="Q22" s="271"/>
      <c r="R22" s="200" t="str">
        <f ca="1">OFFSET(Очки!$A$3,I22,G22+QUOTIENT(MAX($C$29-11,0), 2)*4)</f>
        <v>Место</v>
      </c>
      <c r="S22" s="196">
        <f ca="1">IF(I22&lt;H22,OFFSET(IF(OR($C$29=11,$C$29=12),Очки!$B$17,Очки!$O$18),2+H22-I22,IF(G22=2,12,13-H22)),0)</f>
        <v>0</v>
      </c>
      <c r="T22" s="196"/>
      <c r="U22" s="271"/>
      <c r="V22" s="200" t="str">
        <f ca="1">OFFSET(Очки!$A$3,L22,J22+QUOTIENT(MAX($C$29-11,0), 2)*4)</f>
        <v>Место</v>
      </c>
      <c r="W22" s="196">
        <f ca="1">IF(L22&lt;K22,OFFSET(IF(OR($C$29=11,$C$29=12),Очки!$B$17,Очки!$O$18),2+K22-L22,IF(J22=2,12,13-K22)),0)</f>
        <v>0</v>
      </c>
      <c r="X22" s="196"/>
      <c r="Y22" s="197"/>
      <c r="Z22" s="136"/>
      <c r="AA22" s="137"/>
      <c r="AB22" s="191">
        <f t="shared" ref="AB6:AB28" ca="1" si="0">SUM(M22:Y22)</f>
        <v>0</v>
      </c>
      <c r="AD22" s="127"/>
    </row>
    <row r="23" spans="1:30" ht="15.95" hidden="1" customHeight="1">
      <c r="A23" s="156" t="e">
        <f ca="1">RANK(AB23,AB$6:OFFSET(AB$6,0,0,COUNTA(B$6:B$28)))</f>
        <v>#N/A</v>
      </c>
      <c r="B23" s="288"/>
      <c r="C23" s="227"/>
      <c r="D23" s="233"/>
      <c r="E23" s="234"/>
      <c r="F23" s="235"/>
      <c r="G23" s="231"/>
      <c r="H23" s="236"/>
      <c r="I23" s="234"/>
      <c r="J23" s="233"/>
      <c r="K23" s="234"/>
      <c r="L23" s="237"/>
      <c r="M23" s="281"/>
      <c r="N23" s="200" t="str">
        <f ca="1">OFFSET(Очки!$A$3,F23,D23+QUOTIENT(MAX($C$29-11,0), 2)*4)</f>
        <v>Место</v>
      </c>
      <c r="O23" s="196">
        <f ca="1">IF(F23&lt;E23,OFFSET(IF(OR($C$29=11,$C$29=12),Очки!$B$17,Очки!$O$18),2+E23-F23,IF(D23=2,12,13-E23)),0)</f>
        <v>0</v>
      </c>
      <c r="P23" s="196"/>
      <c r="Q23" s="271"/>
      <c r="R23" s="200" t="str">
        <f ca="1">OFFSET(Очки!$A$3,I23,G23+QUOTIENT(MAX($C$29-11,0), 2)*4)</f>
        <v>Место</v>
      </c>
      <c r="S23" s="196">
        <f ca="1">IF(I23&lt;H23,OFFSET(IF(OR($C$29=11,$C$29=12),Очки!$B$17,Очки!$O$18),2+H23-I23,IF(G23=2,12,13-H23)),0)</f>
        <v>0</v>
      </c>
      <c r="T23" s="196"/>
      <c r="U23" s="271"/>
      <c r="V23" s="200" t="str">
        <f ca="1">OFFSET(Очки!$A$3,L23,J23+QUOTIENT(MAX($C$29-11,0), 2)*4)</f>
        <v>Место</v>
      </c>
      <c r="W23" s="196">
        <f ca="1">IF(L23&lt;K23,OFFSET(IF(OR($C$29=11,$C$29=12),Очки!$B$17,Очки!$O$18),2+K23-L23,IF(J23=2,12,13-K23)),0)</f>
        <v>0</v>
      </c>
      <c r="X23" s="196"/>
      <c r="Y23" s="197"/>
      <c r="Z23" s="136"/>
      <c r="AA23" s="137"/>
      <c r="AB23" s="191">
        <f t="shared" ca="1" si="0"/>
        <v>0</v>
      </c>
      <c r="AD23" s="127"/>
    </row>
    <row r="24" spans="1:30" ht="15.95" hidden="1" customHeight="1">
      <c r="A24" s="156" t="e">
        <f ca="1">RANK(AB24,AB$6:OFFSET(AB$6,0,0,COUNTA(B$6:B$28)))</f>
        <v>#N/A</v>
      </c>
      <c r="B24" s="153"/>
      <c r="C24" s="227"/>
      <c r="D24" s="233"/>
      <c r="E24" s="234"/>
      <c r="F24" s="235"/>
      <c r="G24" s="231"/>
      <c r="H24" s="236"/>
      <c r="I24" s="234"/>
      <c r="J24" s="230"/>
      <c r="K24" s="234"/>
      <c r="L24" s="237"/>
      <c r="M24" s="281"/>
      <c r="N24" s="200" t="str">
        <f ca="1">OFFSET(Очки!$A$3,F24,D24+QUOTIENT(MAX($C$29-11,0), 2)*4)</f>
        <v>Место</v>
      </c>
      <c r="O24" s="196">
        <f ca="1">IF(F24&lt;E24,OFFSET(IF(OR($C$29=11,$C$29=12),Очки!$B$17,Очки!$O$18),2+E24-F24,IF(D24=2,12,13-E24)),0)</f>
        <v>0</v>
      </c>
      <c r="P24" s="196"/>
      <c r="Q24" s="271"/>
      <c r="R24" s="200" t="str">
        <f ca="1">OFFSET(Очки!$A$3,I24,G24+QUOTIENT(MAX($C$29-11,0), 2)*4)</f>
        <v>Место</v>
      </c>
      <c r="S24" s="196">
        <f ca="1">IF(I24&lt;H24,OFFSET(IF(OR($C$29=11,$C$29=12),Очки!$B$17,Очки!$O$18),2+H24-I24,IF(G24=2,12,13-H24)),0)</f>
        <v>0</v>
      </c>
      <c r="T24" s="196"/>
      <c r="U24" s="271"/>
      <c r="V24" s="200" t="str">
        <f ca="1">OFFSET(Очки!$A$3,L24,J24+QUOTIENT(MAX($C$29-11,0), 2)*4)</f>
        <v>Место</v>
      </c>
      <c r="W24" s="196">
        <f ca="1">IF(L24&lt;K24,OFFSET(IF(OR($C$29=11,$C$29=12),Очки!$B$17,Очки!$O$18),2+K24-L24,IF(J24=2,12,13-K24)),0)</f>
        <v>0</v>
      </c>
      <c r="X24" s="196"/>
      <c r="Y24" s="197"/>
      <c r="Z24" s="136"/>
      <c r="AA24" s="137"/>
      <c r="AB24" s="191">
        <f t="shared" ca="1" si="0"/>
        <v>0</v>
      </c>
      <c r="AD24" s="127"/>
    </row>
    <row r="25" spans="1:30" ht="15.95" hidden="1" customHeight="1">
      <c r="A25" s="156" t="e">
        <f ca="1">RANK(AB25,AB$6:OFFSET(AB$6,0,0,COUNTA(B$6:B$28)))</f>
        <v>#N/A</v>
      </c>
      <c r="B25" s="157"/>
      <c r="C25" s="227"/>
      <c r="D25" s="233"/>
      <c r="E25" s="234"/>
      <c r="F25" s="235"/>
      <c r="G25" s="231"/>
      <c r="H25" s="236"/>
      <c r="I25" s="234"/>
      <c r="J25" s="230"/>
      <c r="K25" s="234"/>
      <c r="L25" s="237"/>
      <c r="M25" s="281"/>
      <c r="N25" s="200" t="str">
        <f ca="1">OFFSET(Очки!$A$3,F25,D25+QUOTIENT(MAX($C$29-11,0), 2)*4)</f>
        <v>Место</v>
      </c>
      <c r="O25" s="196">
        <f ca="1">IF(F25&lt;E25,OFFSET(IF(OR($C$29=11,$C$29=12),Очки!$B$17,Очки!$O$18),2+E25-F25,IF(D25=2,12,13-E25)),0)</f>
        <v>0</v>
      </c>
      <c r="P25" s="196"/>
      <c r="Q25" s="271"/>
      <c r="R25" s="200" t="str">
        <f ca="1">OFFSET(Очки!$A$3,I25,G25+QUOTIENT(MAX($C$29-11,0), 2)*4)</f>
        <v>Место</v>
      </c>
      <c r="S25" s="196">
        <f ca="1">IF(I25&lt;H25,OFFSET(IF(OR($C$29=11,$C$29=12),Очки!$B$17,Очки!$O$18),2+H25-I25,IF(G25=2,12,13-H25)),0)</f>
        <v>0</v>
      </c>
      <c r="T25" s="196"/>
      <c r="U25" s="271"/>
      <c r="V25" s="200" t="str">
        <f ca="1">OFFSET(Очки!$A$3,L25,J25+QUOTIENT(MAX($C$29-11,0), 2)*4)</f>
        <v>Место</v>
      </c>
      <c r="W25" s="196">
        <f ca="1">IF(L25&lt;K25,OFFSET(IF(OR($C$29=11,$C$29=12),Очки!$B$17,Очки!$O$18),2+K25-L25,IF(J25=2,12,13-K25)),0)</f>
        <v>0</v>
      </c>
      <c r="X25" s="196"/>
      <c r="Y25" s="197"/>
      <c r="Z25" s="136"/>
      <c r="AA25" s="137"/>
      <c r="AB25" s="191">
        <f t="shared" ca="1" si="0"/>
        <v>0</v>
      </c>
      <c r="AD25" s="127"/>
    </row>
    <row r="26" spans="1:30" ht="15.95" hidden="1" customHeight="1">
      <c r="A26" s="156" t="e">
        <f ca="1">RANK(AB26,AB$6:OFFSET(AB$6,0,0,COUNTA(B$6:B$28)))</f>
        <v>#N/A</v>
      </c>
      <c r="B26" s="159"/>
      <c r="C26" s="227"/>
      <c r="D26" s="233"/>
      <c r="E26" s="234"/>
      <c r="F26" s="235"/>
      <c r="G26" s="231"/>
      <c r="H26" s="236"/>
      <c r="I26" s="234"/>
      <c r="J26" s="233"/>
      <c r="K26" s="234"/>
      <c r="L26" s="237"/>
      <c r="M26" s="281"/>
      <c r="N26" s="200" t="str">
        <f ca="1">OFFSET(Очки!$A$3,F26,D26+QUOTIENT(MAX($C$29-11,0), 2)*4)</f>
        <v>Место</v>
      </c>
      <c r="O26" s="196">
        <f ca="1">IF(F26&lt;E26,OFFSET(IF(OR($C$29=11,$C$29=12),Очки!$B$17,Очки!$O$18),2+E26-F26,IF(D26=2,12,13-E26)),0)</f>
        <v>0</v>
      </c>
      <c r="P26" s="196"/>
      <c r="Q26" s="271"/>
      <c r="R26" s="200" t="str">
        <f ca="1">OFFSET(Очки!$A$3,I26,G26+QUOTIENT(MAX($C$29-11,0), 2)*4)</f>
        <v>Место</v>
      </c>
      <c r="S26" s="196">
        <f ca="1">IF(I26&lt;H26,OFFSET(IF(OR($C$29=11,$C$29=12),Очки!$B$17,Очки!$O$18),2+H26-I26,IF(G26=2,12,13-H26)),0)</f>
        <v>0</v>
      </c>
      <c r="T26" s="196"/>
      <c r="U26" s="271"/>
      <c r="V26" s="200" t="str">
        <f ca="1">OFFSET(Очки!$A$3,L26,J26+QUOTIENT(MAX($C$29-11,0), 2)*4)</f>
        <v>Место</v>
      </c>
      <c r="W26" s="196">
        <f ca="1">IF(L26&lt;K26,OFFSET(IF(OR($C$29=11,$C$29=12),Очки!$B$17,Очки!$O$18),2+K26-L26,IF(J26=2,12,13-K26)),0)</f>
        <v>0</v>
      </c>
      <c r="X26" s="196"/>
      <c r="Y26" s="197"/>
      <c r="Z26" s="136"/>
      <c r="AA26" s="137"/>
      <c r="AB26" s="191">
        <f t="shared" ca="1" si="0"/>
        <v>0</v>
      </c>
      <c r="AD26" s="127"/>
    </row>
    <row r="27" spans="1:30" ht="15.95" hidden="1" customHeight="1">
      <c r="A27" s="156" t="e">
        <f ca="1">RANK(AB27,AB$6:OFFSET(AB$6,0,0,COUNTA(B$6:B$28)))</f>
        <v>#N/A</v>
      </c>
      <c r="B27" s="158"/>
      <c r="C27" s="228"/>
      <c r="D27" s="238"/>
      <c r="E27" s="239"/>
      <c r="F27" s="240"/>
      <c r="G27" s="231"/>
      <c r="H27" s="241"/>
      <c r="I27" s="239"/>
      <c r="J27" s="230"/>
      <c r="K27" s="239"/>
      <c r="L27" s="242"/>
      <c r="M27" s="281"/>
      <c r="N27" s="200" t="str">
        <f ca="1">OFFSET(Очки!$A$3,F27,D27+QUOTIENT(MAX($C$29-11,0), 2)*4)</f>
        <v>Место</v>
      </c>
      <c r="O27" s="196">
        <f ca="1">IF(F27&lt;E27,OFFSET(IF(OR($C$29=11,$C$29=12),Очки!$B$17,Очки!$O$18),2+E27-F27,IF(D27=2,12,13-E27)),0)</f>
        <v>0</v>
      </c>
      <c r="P27" s="196"/>
      <c r="Q27" s="271"/>
      <c r="R27" s="200" t="str">
        <f ca="1">OFFSET(Очки!$A$3,I27,G27+QUOTIENT(MAX($C$29-11,0), 2)*4)</f>
        <v>Место</v>
      </c>
      <c r="S27" s="196">
        <f ca="1">IF(I27&lt;H27,OFFSET(IF(OR($C$29=11,$C$29=12),Очки!$B$17,Очки!$O$18),2+H27-I27,IF(G27=2,12,13-H27)),0)</f>
        <v>0</v>
      </c>
      <c r="T27" s="196"/>
      <c r="U27" s="271"/>
      <c r="V27" s="200" t="str">
        <f ca="1">OFFSET(Очки!$A$3,L27,J27+QUOTIENT(MAX($C$29-11,0), 2)*4)</f>
        <v>Место</v>
      </c>
      <c r="W27" s="196">
        <f ca="1">IF(L27&lt;K27,OFFSET(IF(OR($C$29=11,$C$29=12),Очки!$B$17,Очки!$O$18),2+K27-L27,IF(J27=2,12,13-K27)),0)</f>
        <v>0</v>
      </c>
      <c r="X27" s="196"/>
      <c r="Y27" s="197"/>
      <c r="Z27" s="138"/>
      <c r="AA27" s="139"/>
      <c r="AB27" s="192">
        <f t="shared" ca="1" si="0"/>
        <v>0</v>
      </c>
      <c r="AD27" s="127"/>
    </row>
    <row r="28" spans="1:30" ht="15.95" hidden="1" customHeight="1" thickBot="1">
      <c r="A28" s="160" t="e">
        <f ca="1">RANK(AB28,AB$6:OFFSET(AB$6,0,0,COUNTA(B$6:B$28)))</f>
        <v>#N/A</v>
      </c>
      <c r="B28" s="161"/>
      <c r="C28" s="229"/>
      <c r="D28" s="201"/>
      <c r="E28" s="143"/>
      <c r="F28" s="199"/>
      <c r="G28" s="142"/>
      <c r="H28" s="198"/>
      <c r="I28" s="143"/>
      <c r="J28" s="201"/>
      <c r="K28" s="143"/>
      <c r="L28" s="162"/>
      <c r="M28" s="282"/>
      <c r="N28" s="201" t="str">
        <f ca="1">OFFSET(Очки!$A$3,F28,D28+QUOTIENT(MAX($C$29-11,0), 2)*4)</f>
        <v>Место</v>
      </c>
      <c r="O28" s="198">
        <f ca="1">IF(F28&lt;E28,OFFSET(IF(OR($C$29=11,$C$29=12),Очки!$B$17,Очки!$O$18),2+E28-F28,IF(D28=2,12,13-E28)),0)</f>
        <v>0</v>
      </c>
      <c r="P28" s="198"/>
      <c r="Q28" s="162"/>
      <c r="R28" s="201" t="str">
        <f ca="1">OFFSET(Очки!$A$3,I28,G28+QUOTIENT(MAX($C$29-11,0), 2)*4)</f>
        <v>Место</v>
      </c>
      <c r="S28" s="198">
        <f ca="1">IF(I28&lt;H28,OFFSET(IF(OR($C$29=11,$C$29=12),Очки!$B$17,Очки!$O$18),2+H28-I28,IF(G28=2,12,13-H28)),0)</f>
        <v>0</v>
      </c>
      <c r="T28" s="198"/>
      <c r="U28" s="162"/>
      <c r="V28" s="201" t="str">
        <f ca="1">OFFSET(Очки!$A$3,L28,J28+QUOTIENT(MAX($C$29-11,0), 2)*4)</f>
        <v>Место</v>
      </c>
      <c r="W28" s="198">
        <f ca="1">IF(L28&lt;K28,OFFSET(IF(OR($C$29=11,$C$29=12),Очки!$B$17,Очки!$O$18),2+K28-L28,IF(J28=2,12,13-K28)),0)</f>
        <v>0</v>
      </c>
      <c r="X28" s="198"/>
      <c r="Y28" s="199"/>
      <c r="Z28" s="136"/>
      <c r="AA28" s="137"/>
      <c r="AB28" s="193">
        <f t="shared" ca="1" si="0"/>
        <v>0</v>
      </c>
      <c r="AD28" s="127"/>
    </row>
    <row r="29" spans="1:30" ht="15.95" customHeight="1">
      <c r="B29" s="127" t="s">
        <v>42</v>
      </c>
      <c r="C29" s="127">
        <f>COUNTA(B6:B28)</f>
        <v>16</v>
      </c>
    </row>
    <row r="30" spans="1:30" ht="15.95" customHeight="1"/>
    <row r="31" spans="1:30" ht="15.95" customHeigh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0" ht="15.95" customHeight="1"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2:28" ht="15.95" customHeight="1"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2:28" ht="15.95" customHeight="1"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2:28" ht="15.75"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2:28" ht="15.75"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2:28" ht="15.75"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2:28" ht="15.75"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2:28" ht="15.75"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2:28" ht="15.75"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2:28" ht="15.75"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2:28" ht="15.75"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2:28" ht="15.75"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2:28" ht="15.75"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2:28" ht="15.75"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2:28" ht="15.75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2:28" ht="15.75"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2:28" ht="15.75"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2:28" ht="15.75"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2:28" ht="15.75"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2:28" ht="15.75"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2:28" ht="15.75"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2:28" ht="15.75"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2:28" ht="15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2:28" ht="15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2:28" ht="15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2:28" ht="15.75"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2:28" ht="15.75"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2:28" ht="15.75"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2:28" ht="15.75"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2:28" ht="15.75"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</sheetData>
  <sortState ref="A6:AB21">
    <sortCondition descending="1" ref="AB6:AB21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Рейтинг</vt:lpstr>
      <vt:lpstr>Очки</vt:lpstr>
      <vt:lpstr>18.04</vt:lpstr>
      <vt:lpstr>25.04</vt:lpstr>
      <vt:lpstr>02.05</vt:lpstr>
      <vt:lpstr>09.05</vt:lpstr>
      <vt:lpstr>16.05</vt:lpstr>
      <vt:lpstr>23.05</vt:lpstr>
      <vt:lpstr>30.01</vt:lpstr>
      <vt:lpstr>02.05 (4)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2018-05-30T20:10:45Z</dcterms:modified>
</cp:coreProperties>
</file>