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8280"/>
  </bookViews>
  <sheets>
    <sheet name="Общие результаты" sheetId="4" r:id="rId1"/>
    <sheet name="Регистрация" sheetId="5" r:id="rId2"/>
    <sheet name="Mesnyki" sheetId="7" r:id="rId3"/>
    <sheet name="Kozak I razboiniki" sheetId="12" r:id="rId4"/>
    <sheet name="Levi 9" sheetId="11" r:id="rId5"/>
    <sheet name="Shum" sheetId="6" r:id="rId6"/>
    <sheet name="dbCAR" sheetId="13" r:id="rId7"/>
    <sheet name="FNT" sheetId="8" r:id="rId8"/>
    <sheet name="Jaguar" sheetId="10" r:id="rId9"/>
  </sheets>
  <calcPr calcId="152511"/>
</workbook>
</file>

<file path=xl/calcChain.xml><?xml version="1.0" encoding="utf-8"?>
<calcChain xmlns="http://schemas.openxmlformats.org/spreadsheetml/2006/main">
  <c r="G13" i="11" l="1"/>
  <c r="G12" i="11"/>
  <c r="G11" i="11"/>
  <c r="G13" i="12"/>
  <c r="G12" i="12"/>
  <c r="G13" i="13"/>
  <c r="G12" i="13"/>
  <c r="G15" i="13" s="1"/>
  <c r="I11" i="13"/>
  <c r="G11" i="13"/>
  <c r="G13" i="10"/>
  <c r="G12" i="10"/>
  <c r="G13" i="8"/>
  <c r="G12" i="8"/>
  <c r="G13" i="7"/>
  <c r="G12" i="7"/>
  <c r="G13" i="6" l="1"/>
  <c r="G12" i="6"/>
  <c r="G11" i="6"/>
  <c r="H10" i="4"/>
  <c r="H9" i="4"/>
  <c r="H8" i="4"/>
  <c r="G11" i="12" l="1"/>
  <c r="G11" i="10"/>
  <c r="G11" i="8"/>
  <c r="G11" i="7"/>
  <c r="F16" i="11" l="1"/>
  <c r="G15" i="11"/>
  <c r="F15" i="11"/>
  <c r="F14" i="11"/>
  <c r="K13" i="11"/>
  <c r="I13" i="11"/>
  <c r="E13" i="11"/>
  <c r="K12" i="11"/>
  <c r="I12" i="11"/>
  <c r="E12" i="11"/>
  <c r="K11" i="11"/>
  <c r="L11" i="11" s="1"/>
  <c r="I11" i="11"/>
  <c r="E11" i="11"/>
  <c r="K10" i="11"/>
  <c r="L10" i="11" s="1"/>
  <c r="I10" i="11"/>
  <c r="G10" i="11"/>
  <c r="G14" i="11" s="1"/>
  <c r="E10" i="11"/>
  <c r="F16" i="12"/>
  <c r="G15" i="12"/>
  <c r="F15" i="12"/>
  <c r="F14" i="12"/>
  <c r="K13" i="12"/>
  <c r="I13" i="12"/>
  <c r="E13" i="12"/>
  <c r="K12" i="12"/>
  <c r="L12" i="12" s="1"/>
  <c r="I12" i="12"/>
  <c r="E12" i="12"/>
  <c r="K11" i="12"/>
  <c r="L11" i="12" s="1"/>
  <c r="I11" i="12"/>
  <c r="E11" i="12"/>
  <c r="K10" i="12"/>
  <c r="L10" i="12" s="1"/>
  <c r="G10" i="12"/>
  <c r="G16" i="12" s="1"/>
  <c r="E10" i="12"/>
  <c r="F16" i="13"/>
  <c r="F15" i="13"/>
  <c r="F14" i="13"/>
  <c r="K13" i="13"/>
  <c r="L13" i="13" s="1"/>
  <c r="I13" i="13"/>
  <c r="E13" i="13"/>
  <c r="K12" i="13"/>
  <c r="I12" i="13"/>
  <c r="E12" i="13"/>
  <c r="K11" i="13"/>
  <c r="L11" i="13" s="1"/>
  <c r="E11" i="13"/>
  <c r="L10" i="13"/>
  <c r="K10" i="13"/>
  <c r="G10" i="13"/>
  <c r="G14" i="13" s="1"/>
  <c r="E10" i="13"/>
  <c r="F16" i="10"/>
  <c r="G15" i="10"/>
  <c r="F15" i="10"/>
  <c r="F14" i="10"/>
  <c r="K13" i="10"/>
  <c r="L13" i="10" s="1"/>
  <c r="I13" i="10"/>
  <c r="E13" i="10"/>
  <c r="K12" i="10"/>
  <c r="I12" i="10"/>
  <c r="E12" i="10"/>
  <c r="K11" i="10"/>
  <c r="L11" i="10" s="1"/>
  <c r="I11" i="10"/>
  <c r="E11" i="10"/>
  <c r="K10" i="10"/>
  <c r="L10" i="10" s="1"/>
  <c r="G10" i="10"/>
  <c r="G16" i="10" s="1"/>
  <c r="E10" i="10"/>
  <c r="G16" i="8"/>
  <c r="F16" i="8"/>
  <c r="G15" i="8"/>
  <c r="F15" i="8"/>
  <c r="G14" i="8"/>
  <c r="F14" i="8"/>
  <c r="K13" i="8"/>
  <c r="L13" i="8" s="1"/>
  <c r="I13" i="8"/>
  <c r="E13" i="8"/>
  <c r="K12" i="8"/>
  <c r="L12" i="8" s="1"/>
  <c r="I12" i="8"/>
  <c r="E12" i="8"/>
  <c r="K11" i="8"/>
  <c r="L11" i="8" s="1"/>
  <c r="I11" i="8"/>
  <c r="E11" i="8"/>
  <c r="K10" i="8"/>
  <c r="L10" i="8" s="1"/>
  <c r="I10" i="8"/>
  <c r="G10" i="8"/>
  <c r="E10" i="8"/>
  <c r="G16" i="7"/>
  <c r="F16" i="7"/>
  <c r="G15" i="7"/>
  <c r="F15" i="7"/>
  <c r="G14" i="7"/>
  <c r="F14" i="7"/>
  <c r="K13" i="7"/>
  <c r="I13" i="7"/>
  <c r="E13" i="7"/>
  <c r="K12" i="7"/>
  <c r="L12" i="7" s="1"/>
  <c r="I12" i="7"/>
  <c r="E12" i="7"/>
  <c r="K11" i="7"/>
  <c r="L11" i="7" s="1"/>
  <c r="I11" i="7"/>
  <c r="E11" i="7"/>
  <c r="K10" i="7"/>
  <c r="L10" i="7" s="1"/>
  <c r="G10" i="7"/>
  <c r="I10" i="7" s="1"/>
  <c r="E10" i="7"/>
  <c r="G16" i="6"/>
  <c r="F16" i="6"/>
  <c r="G15" i="6"/>
  <c r="F15" i="6"/>
  <c r="F14" i="6"/>
  <c r="K13" i="6"/>
  <c r="I13" i="6"/>
  <c r="E13" i="6"/>
  <c r="K12" i="6"/>
  <c r="L12" i="6" s="1"/>
  <c r="I12" i="6"/>
  <c r="E12" i="6"/>
  <c r="K11" i="6"/>
  <c r="L11" i="6" s="1"/>
  <c r="I11" i="6"/>
  <c r="E11" i="6"/>
  <c r="K10" i="6"/>
  <c r="L10" i="6" s="1"/>
  <c r="I10" i="6"/>
  <c r="I14" i="6" s="1"/>
  <c r="G10" i="6"/>
  <c r="G14" i="6" s="1"/>
  <c r="E10" i="6"/>
  <c r="I25" i="5"/>
  <c r="I23" i="5"/>
  <c r="I21" i="5"/>
  <c r="I19" i="5"/>
  <c r="I17" i="5"/>
  <c r="I15" i="5"/>
  <c r="I13" i="5"/>
  <c r="I11" i="5"/>
  <c r="I9" i="5"/>
  <c r="I7" i="5"/>
  <c r="I15" i="6" l="1"/>
  <c r="G14" i="12"/>
  <c r="I14" i="11"/>
  <c r="I15" i="8"/>
  <c r="L12" i="10"/>
  <c r="I10" i="13"/>
  <c r="I16" i="13" s="1"/>
  <c r="L12" i="13"/>
  <c r="G16" i="13"/>
  <c r="L13" i="11"/>
  <c r="I16" i="6"/>
  <c r="L13" i="6"/>
  <c r="I10" i="12"/>
  <c r="I14" i="12" s="1"/>
  <c r="L13" i="7"/>
  <c r="I10" i="10"/>
  <c r="I14" i="10" s="1"/>
  <c r="G14" i="10"/>
  <c r="L13" i="12"/>
  <c r="L12" i="11"/>
  <c r="G16" i="11"/>
  <c r="I16" i="11"/>
  <c r="I15" i="11"/>
  <c r="I15" i="12"/>
  <c r="I15" i="13"/>
  <c r="I16" i="10"/>
  <c r="I16" i="8"/>
  <c r="I15" i="7"/>
  <c r="I16" i="7"/>
  <c r="I16" i="12"/>
  <c r="I15" i="10"/>
  <c r="I14" i="8"/>
  <c r="I14" i="7"/>
  <c r="I14" i="13" l="1"/>
</calcChain>
</file>

<file path=xl/comments1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9" authorId="0" shape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<sst xmlns="http://schemas.openxmlformats.org/spreadsheetml/2006/main" count="298" uniqueCount="130">
  <si>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</si>
  <si>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</si>
  <si>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</si>
  <si>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</si>
  <si>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</si>
  <si>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</si>
  <si>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</si>
  <si>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</si>
  <si>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</si>
  <si>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</si>
  <si>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</si>
  <si>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</si>
  <si>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Mesnyki</t>
  </si>
  <si>
    <t>Козак и разбойники</t>
  </si>
  <si>
    <t>dbCAR</t>
  </si>
  <si>
    <t>Серия мини марафонов "Большие Гонки 2016", 6-й этап, 06.08.16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</si>
  <si>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</si>
  <si>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</si>
  <si>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</si>
  <si>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</si>
  <si>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</si>
  <si>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</si>
  <si>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</si>
  <si>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Среднее</t>
  </si>
  <si>
    <t>1-1</t>
  </si>
  <si>
    <t>1-2</t>
  </si>
  <si>
    <t>Лабинский Коля</t>
  </si>
  <si>
    <t>2-1</t>
  </si>
  <si>
    <t>Линнык Владимир</t>
  </si>
  <si>
    <t>2-2</t>
  </si>
  <si>
    <t>3-1</t>
  </si>
  <si>
    <t>3-2</t>
  </si>
  <si>
    <t xml:space="preserve"> </t>
  </si>
  <si>
    <t>Хлопонин Андрей</t>
  </si>
  <si>
    <t>4-1</t>
  </si>
  <si>
    <t>4-2</t>
  </si>
  <si>
    <t>5-1</t>
  </si>
  <si>
    <t>Шутка Виталий</t>
  </si>
  <si>
    <t>5-2</t>
  </si>
  <si>
    <t>Манило Денис</t>
  </si>
  <si>
    <t>7-1</t>
  </si>
  <si>
    <t>Члечко Сергей</t>
  </si>
  <si>
    <t>7-2</t>
  </si>
  <si>
    <t>8-1</t>
  </si>
  <si>
    <t>8-2</t>
  </si>
  <si>
    <t>Голубченко Саша</t>
  </si>
  <si>
    <t>6-1</t>
  </si>
  <si>
    <t>6-2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</si>
  <si>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</si>
  <si>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</si>
  <si>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</si>
  <si>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</si>
  <si>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</si>
  <si>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</si>
  <si>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</si>
  <si>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</si>
  <si>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</si>
  <si>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</si>
  <si>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</si>
  <si>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</si>
  <si>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</si>
  <si>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</si>
  <si>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</si>
  <si>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Чемпионат мини марафон "Большие Гонки", 6-й этап</t>
  </si>
  <si>
    <t>Levi 9</t>
  </si>
  <si>
    <t>Трофименко Ваня</t>
  </si>
  <si>
    <t>79</t>
  </si>
  <si>
    <t>Shum</t>
  </si>
  <si>
    <t>Винтонив Иван</t>
  </si>
  <si>
    <t>Лихошерст Алексей</t>
  </si>
  <si>
    <t>Дарий Игорь</t>
  </si>
  <si>
    <t>FNT</t>
  </si>
  <si>
    <t>Несторенко Андрей</t>
  </si>
  <si>
    <t>Плакидюк Виталий</t>
  </si>
  <si>
    <t>90</t>
  </si>
  <si>
    <t>Лысенский Денис</t>
  </si>
  <si>
    <t>72,5</t>
  </si>
  <si>
    <t>74,2</t>
  </si>
  <si>
    <t>81,3</t>
  </si>
  <si>
    <t>81,8</t>
  </si>
  <si>
    <t>Лысенкский Денис</t>
  </si>
  <si>
    <t>Трофименко Иван</t>
  </si>
  <si>
    <t>2:14.69</t>
  </si>
  <si>
    <t>бонус за вес</t>
  </si>
  <si>
    <t>Андрей</t>
  </si>
  <si>
    <t>Виталий</t>
  </si>
  <si>
    <t>2:10.81</t>
  </si>
  <si>
    <t>1:32.03</t>
  </si>
  <si>
    <t>Бонус за вес</t>
  </si>
  <si>
    <t>Виталик</t>
  </si>
  <si>
    <t>Jaguar</t>
  </si>
  <si>
    <t>1:45.10</t>
  </si>
  <si>
    <t>выезд с пит-стопа</t>
  </si>
  <si>
    <t>Сергей</t>
  </si>
  <si>
    <t>Владимир</t>
  </si>
  <si>
    <t>2:18.93</t>
  </si>
  <si>
    <t>Kozak I razboiniki</t>
  </si>
  <si>
    <t>2:02.28</t>
  </si>
  <si>
    <t>2:13.58</t>
  </si>
  <si>
    <t>2:18.05</t>
  </si>
  <si>
    <t>2:15.49</t>
  </si>
  <si>
    <t>3:03.13</t>
  </si>
  <si>
    <t>2:18.30</t>
  </si>
  <si>
    <t>Kozak I Razboiniki</t>
  </si>
  <si>
    <t>dbCar</t>
  </si>
  <si>
    <t>1 lap</t>
  </si>
  <si>
    <t>3 lap</t>
  </si>
  <si>
    <t>2:00:41.28</t>
  </si>
  <si>
    <t>-</t>
  </si>
  <si>
    <t>2 lap</t>
  </si>
  <si>
    <t>2:18.31</t>
  </si>
  <si>
    <t>штраф Науму</t>
  </si>
  <si>
    <t>Саша</t>
  </si>
  <si>
    <t>Ваня</t>
  </si>
  <si>
    <t>2:32.16</t>
  </si>
  <si>
    <t>2:19.18</t>
  </si>
  <si>
    <t>Штраф после финиша</t>
  </si>
  <si>
    <t>штраф после финиша</t>
  </si>
  <si>
    <t>2:19.07</t>
  </si>
  <si>
    <t>Леша</t>
  </si>
  <si>
    <t>Игорь</t>
  </si>
  <si>
    <t>2:18.19</t>
  </si>
  <si>
    <t>2:19.45</t>
  </si>
  <si>
    <t>2:17.85</t>
  </si>
  <si>
    <t>Денис</t>
  </si>
  <si>
    <t>Коля</t>
  </si>
  <si>
    <t>2:20.31</t>
  </si>
  <si>
    <t>2:19.19</t>
  </si>
  <si>
    <t>Конфигурация №11</t>
  </si>
  <si>
    <t>Серия мини марафонов "Большие Гонки", 06.08.2016, Конфигурация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</si>
</sst>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:mm:ss;@"/>
    <numFmt numFmtId="166" formatCode="mm:ss.0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86">
    <xf numFmtId="0" fontId="0" fillId="0" borderId="0" xfId="0"/>
    <xf numFmtId="0" fontId="5" fillId="0" borderId="0" xfId="1"/>
    <xf numFmtId="0" fontId="5" fillId="0" borderId="0" xfId="1" applyAlignment="1">
      <alignment horizontal="center"/>
    </xf>
    <xf numFmtId="0" fontId="5" fillId="0" borderId="0" xfId="1" applyAlignment="1">
      <alignment vertical="center"/>
    </xf>
    <xf numFmtId="0" fontId="5" fillId="0" borderId="11" xfId="1" applyBorder="1" applyAlignment="1">
      <alignment horizontal="center" vertical="center"/>
    </xf>
    <xf numFmtId="0" fontId="5" fillId="0" borderId="12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2" xfId="1" applyFill="1" applyBorder="1" applyAlignment="1">
      <alignment horizontal="center" vertical="center"/>
    </xf>
    <xf numFmtId="164" fontId="5" fillId="0" borderId="4" xfId="1" applyNumberFormat="1" applyFill="1" applyBorder="1" applyAlignment="1">
      <alignment horizontal="center" vertical="center"/>
    </xf>
    <xf numFmtId="0" fontId="5" fillId="0" borderId="5" xfId="1" applyFill="1" applyBorder="1" applyAlignment="1">
      <alignment horizontal="center" vertical="center"/>
    </xf>
    <xf numFmtId="0" fontId="5" fillId="0" borderId="6" xfId="1" applyFill="1" applyBorder="1" applyAlignment="1">
      <alignment horizontal="center" vertical="center"/>
    </xf>
    <xf numFmtId="2" fontId="5" fillId="0" borderId="6" xfId="1" applyNumberFormat="1" applyFill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6" xfId="1" applyFill="1" applyBorder="1" applyAlignment="1">
      <alignment horizontal="left" vertical="center"/>
    </xf>
    <xf numFmtId="0" fontId="5" fillId="0" borderId="17" xfId="1" applyFill="1" applyBorder="1" applyAlignment="1">
      <alignment horizontal="center" vertical="center"/>
    </xf>
    <xf numFmtId="164" fontId="5" fillId="0" borderId="15" xfId="1" applyNumberFormat="1" applyFill="1" applyBorder="1" applyAlignment="1">
      <alignment horizontal="center" vertical="center"/>
    </xf>
    <xf numFmtId="0" fontId="5" fillId="0" borderId="18" xfId="1" applyFill="1" applyBorder="1" applyAlignment="1">
      <alignment horizontal="center" vertical="center"/>
    </xf>
    <xf numFmtId="0" fontId="5" fillId="0" borderId="16" xfId="1" applyFill="1" applyBorder="1" applyAlignment="1">
      <alignment horizontal="center" vertical="center"/>
    </xf>
    <xf numFmtId="2" fontId="5" fillId="0" borderId="19" xfId="1" applyNumberFormat="1" applyFill="1" applyBorder="1" applyAlignment="1">
      <alignment horizontal="center" vertical="center"/>
    </xf>
    <xf numFmtId="2" fontId="5" fillId="0" borderId="18" xfId="1" applyNumberFormat="1" applyFill="1" applyBorder="1" applyAlignment="1">
      <alignment horizontal="center" vertical="center"/>
    </xf>
    <xf numFmtId="2" fontId="5" fillId="0" borderId="16" xfId="1" applyNumberFormat="1" applyFill="1" applyBorder="1" applyAlignment="1">
      <alignment horizontal="center" vertical="center"/>
    </xf>
    <xf numFmtId="0" fontId="5" fillId="0" borderId="19" xfId="1" applyFill="1" applyBorder="1" applyAlignment="1">
      <alignment horizontal="center" vertical="center"/>
    </xf>
    <xf numFmtId="164" fontId="5" fillId="0" borderId="15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0" xfId="1" applyBorder="1" applyAlignment="1">
      <alignment horizontal="center" vertical="center"/>
    </xf>
    <xf numFmtId="0" fontId="5" fillId="0" borderId="21" xfId="1" applyFill="1" applyBorder="1" applyAlignment="1">
      <alignment horizontal="left" vertical="center"/>
    </xf>
    <xf numFmtId="0" fontId="5" fillId="0" borderId="22" xfId="1" applyFill="1" applyBorder="1" applyAlignment="1">
      <alignment horizontal="center" vertical="center"/>
    </xf>
    <xf numFmtId="164" fontId="5" fillId="0" borderId="20" xfId="1" applyNumberFormat="1" applyFill="1" applyBorder="1" applyAlignment="1">
      <alignment horizontal="center" vertical="center"/>
    </xf>
    <xf numFmtId="0" fontId="5" fillId="0" borderId="23" xfId="1" applyFill="1" applyBorder="1" applyAlignment="1">
      <alignment horizontal="center" vertical="center"/>
    </xf>
    <xf numFmtId="0" fontId="5" fillId="0" borderId="21" xfId="1" applyFill="1" applyBorder="1" applyAlignment="1">
      <alignment horizontal="center" vertical="center"/>
    </xf>
    <xf numFmtId="0" fontId="5" fillId="0" borderId="24" xfId="1" applyFill="1" applyBorder="1" applyAlignment="1">
      <alignment horizontal="center" vertical="center"/>
    </xf>
    <xf numFmtId="2" fontId="5" fillId="0" borderId="23" xfId="1" applyNumberFormat="1" applyFill="1" applyBorder="1" applyAlignment="1">
      <alignment horizontal="center" vertical="center"/>
    </xf>
    <xf numFmtId="2" fontId="5" fillId="0" borderId="21" xfId="1" applyNumberFormat="1" applyFill="1" applyBorder="1" applyAlignment="1">
      <alignment horizontal="center" vertical="center"/>
    </xf>
    <xf numFmtId="0" fontId="5" fillId="0" borderId="0" xfId="1" applyAlignment="1"/>
    <xf numFmtId="0" fontId="5" fillId="0" borderId="0" xfId="1" applyFill="1" applyBorder="1" applyAlignment="1"/>
    <xf numFmtId="0" fontId="10" fillId="0" borderId="0" xfId="1" applyFont="1" applyBorder="1" applyAlignment="1">
      <alignment horizontal="center"/>
    </xf>
    <xf numFmtId="0" fontId="6" fillId="0" borderId="20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6" xfId="1" applyFont="1" applyFill="1" applyBorder="1" applyAlignment="1">
      <alignment vertical="center"/>
    </xf>
    <xf numFmtId="49" fontId="12" fillId="0" borderId="6" xfId="1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vertical="center"/>
    </xf>
    <xf numFmtId="49" fontId="12" fillId="0" borderId="16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vertical="center"/>
    </xf>
    <xf numFmtId="49" fontId="12" fillId="0" borderId="32" xfId="1" applyNumberFormat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12" fillId="0" borderId="34" xfId="1" applyFont="1" applyFill="1" applyBorder="1" applyAlignment="1">
      <alignment vertical="center"/>
    </xf>
    <xf numFmtId="49" fontId="12" fillId="0" borderId="21" xfId="1" applyNumberFormat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36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wrapText="1"/>
    </xf>
    <xf numFmtId="0" fontId="16" fillId="0" borderId="19" xfId="1" applyFont="1" applyBorder="1" applyAlignment="1">
      <alignment horizontal="center" vertical="center"/>
    </xf>
    <xf numFmtId="0" fontId="17" fillId="0" borderId="19" xfId="1" applyFont="1" applyBorder="1" applyAlignment="1">
      <alignment vertical="center"/>
    </xf>
    <xf numFmtId="0" fontId="17" fillId="0" borderId="19" xfId="1" applyFont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164" fontId="17" fillId="0" borderId="16" xfId="1" applyNumberFormat="1" applyFont="1" applyFill="1" applyBorder="1" applyAlignment="1">
      <alignment horizontal="center" vertical="center"/>
    </xf>
    <xf numFmtId="165" fontId="17" fillId="0" borderId="19" xfId="1" applyNumberFormat="1" applyFont="1" applyBorder="1" applyAlignment="1">
      <alignment horizontal="center" vertical="center"/>
    </xf>
    <xf numFmtId="165" fontId="19" fillId="0" borderId="19" xfId="1" applyNumberFormat="1" applyFont="1" applyBorder="1" applyAlignment="1">
      <alignment horizontal="center" vertical="center"/>
    </xf>
    <xf numFmtId="166" fontId="16" fillId="0" borderId="19" xfId="1" applyNumberFormat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164" fontId="18" fillId="0" borderId="19" xfId="1" applyNumberFormat="1" applyFont="1" applyFill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7" fillId="0" borderId="36" xfId="1" applyFont="1" applyBorder="1" applyAlignment="1">
      <alignment vertical="center"/>
    </xf>
    <xf numFmtId="0" fontId="17" fillId="0" borderId="36" xfId="1" applyFont="1" applyBorder="1" applyAlignment="1">
      <alignment horizontal="center" vertical="center"/>
    </xf>
    <xf numFmtId="164" fontId="17" fillId="0" borderId="13" xfId="1" applyNumberFormat="1" applyFont="1" applyFill="1" applyBorder="1" applyAlignment="1">
      <alignment horizontal="center" vertical="center"/>
    </xf>
    <xf numFmtId="165" fontId="17" fillId="0" borderId="36" xfId="1" applyNumberFormat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7" fillId="0" borderId="39" xfId="1" applyFont="1" applyBorder="1" applyAlignment="1">
      <alignment vertical="center"/>
    </xf>
    <xf numFmtId="0" fontId="17" fillId="0" borderId="39" xfId="1" applyFont="1" applyBorder="1" applyAlignment="1">
      <alignment horizontal="center" vertical="center"/>
    </xf>
    <xf numFmtId="164" fontId="16" fillId="0" borderId="27" xfId="1" applyNumberFormat="1" applyFont="1" applyBorder="1" applyAlignment="1">
      <alignment horizontal="center" vertical="center"/>
    </xf>
    <xf numFmtId="164" fontId="16" fillId="0" borderId="28" xfId="1" applyNumberFormat="1" applyFont="1" applyBorder="1" applyAlignment="1">
      <alignment horizontal="center" vertical="center"/>
    </xf>
    <xf numFmtId="164" fontId="16" fillId="0" borderId="5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6" fillId="0" borderId="0" xfId="1" applyFont="1" applyBorder="1"/>
    <xf numFmtId="0" fontId="16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164" fontId="16" fillId="0" borderId="15" xfId="1" applyNumberFormat="1" applyFont="1" applyBorder="1" applyAlignment="1">
      <alignment horizontal="center" vertical="center"/>
    </xf>
    <xf numFmtId="164" fontId="16" fillId="0" borderId="19" xfId="1" applyNumberFormat="1" applyFont="1" applyBorder="1" applyAlignment="1">
      <alignment horizontal="center" vertical="center"/>
    </xf>
    <xf numFmtId="164" fontId="16" fillId="0" borderId="18" xfId="1" applyNumberFormat="1" applyFont="1" applyBorder="1" applyAlignment="1">
      <alignment horizontal="center" vertical="center"/>
    </xf>
    <xf numFmtId="0" fontId="16" fillId="0" borderId="0" xfId="1" applyFont="1"/>
    <xf numFmtId="164" fontId="16" fillId="2" borderId="20" xfId="1" applyNumberFormat="1" applyFont="1" applyFill="1" applyBorder="1" applyAlignment="1">
      <alignment horizontal="center" vertical="center"/>
    </xf>
    <xf numFmtId="164" fontId="16" fillId="2" borderId="24" xfId="1" applyNumberFormat="1" applyFont="1" applyFill="1" applyBorder="1" applyAlignment="1">
      <alignment horizontal="center" vertical="center"/>
    </xf>
    <xf numFmtId="164" fontId="16" fillId="0" borderId="24" xfId="1" applyNumberFormat="1" applyFont="1" applyBorder="1" applyAlignment="1">
      <alignment horizontal="center" vertical="center"/>
    </xf>
    <xf numFmtId="164" fontId="16" fillId="2" borderId="23" xfId="1" applyNumberFormat="1" applyFont="1" applyFill="1" applyBorder="1" applyAlignment="1">
      <alignment horizontal="center" vertical="center"/>
    </xf>
    <xf numFmtId="164" fontId="20" fillId="0" borderId="1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38" xfId="1" applyFont="1" applyBorder="1" applyAlignment="1">
      <alignment vertical="center"/>
    </xf>
    <xf numFmtId="0" fontId="5" fillId="0" borderId="0" xfId="1" applyBorder="1" applyAlignment="1">
      <alignment vertical="center"/>
    </xf>
    <xf numFmtId="0" fontId="3" fillId="0" borderId="6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center" vertical="center"/>
    </xf>
    <xf numFmtId="2" fontId="3" fillId="0" borderId="14" xfId="1" applyNumberFormat="1" applyFont="1" applyFill="1" applyBorder="1" applyAlignment="1">
      <alignment horizontal="center" vertical="center"/>
    </xf>
    <xf numFmtId="2" fontId="3" fillId="0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18" fillId="0" borderId="16" xfId="1" applyNumberFormat="1" applyFont="1" applyFill="1" applyBorder="1" applyAlignment="1">
      <alignment horizontal="center" vertical="center"/>
    </xf>
    <xf numFmtId="0" fontId="20" fillId="0" borderId="36" xfId="1" applyFont="1" applyFill="1" applyBorder="1" applyAlignment="1">
      <alignment horizontal="center" vertical="center"/>
    </xf>
    <xf numFmtId="0" fontId="20" fillId="0" borderId="41" xfId="1" applyFont="1" applyFill="1" applyBorder="1" applyAlignment="1">
      <alignment horizontal="center" vertical="center"/>
    </xf>
    <xf numFmtId="2" fontId="18" fillId="0" borderId="28" xfId="1" applyNumberFormat="1" applyFont="1" applyFill="1" applyBorder="1" applyAlignment="1">
      <alignment horizontal="center" vertical="center"/>
    </xf>
    <xf numFmtId="0" fontId="22" fillId="0" borderId="40" xfId="1" applyFont="1" applyFill="1" applyBorder="1" applyAlignment="1">
      <alignment horizontal="center" vertical="center"/>
    </xf>
    <xf numFmtId="0" fontId="22" fillId="3" borderId="40" xfId="1" applyFont="1" applyFill="1" applyBorder="1" applyAlignment="1">
      <alignment horizontal="center" vertical="center"/>
    </xf>
    <xf numFmtId="2" fontId="22" fillId="0" borderId="40" xfId="1" applyNumberFormat="1" applyFont="1" applyFill="1" applyBorder="1" applyAlignment="1">
      <alignment horizontal="center" vertical="center"/>
    </xf>
    <xf numFmtId="164" fontId="20" fillId="0" borderId="16" xfId="1" applyNumberFormat="1" applyFont="1" applyFill="1" applyBorder="1" applyAlignment="1">
      <alignment horizontal="center" vertical="center"/>
    </xf>
    <xf numFmtId="0" fontId="18" fillId="0" borderId="36" xfId="1" applyFont="1" applyFill="1" applyBorder="1" applyAlignment="1">
      <alignment horizontal="center" vertical="center"/>
    </xf>
    <xf numFmtId="0" fontId="23" fillId="0" borderId="40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18" fillId="0" borderId="41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1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3" xfId="1" applyBorder="1" applyAlignment="1">
      <alignment horizontal="center" vertical="center" wrapText="1"/>
    </xf>
    <xf numFmtId="0" fontId="5" fillId="0" borderId="10" xfId="1" applyBorder="1" applyAlignment="1">
      <alignment horizontal="center" vertical="center" wrapText="1"/>
    </xf>
    <xf numFmtId="0" fontId="5" fillId="0" borderId="4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 vertical="center"/>
    </xf>
    <xf numFmtId="0" fontId="13" fillId="0" borderId="27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164" fontId="12" fillId="0" borderId="19" xfId="1" applyNumberFormat="1" applyFont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5" fillId="0" borderId="38" xfId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5" fillId="0" borderId="19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2" fontId="15" fillId="0" borderId="36" xfId="1" applyNumberFormat="1" applyFont="1" applyBorder="1" applyAlignment="1">
      <alignment horizontal="center" vertical="center" wrapText="1"/>
    </xf>
    <xf numFmtId="2" fontId="15" fillId="0" borderId="28" xfId="1" applyNumberFormat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164" fontId="1" fillId="0" borderId="15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G22" sqref="G22"/>
    </sheetView>
  </sheetViews>
  <sheetFormatPr defaultRowHeight="15" x14ac:dyDescent="0.25"/>
  <cols>
    <col min="1" max="1" width="9.140625" style="2"/>
    <col min="2" max="2" width="17.42578125" style="2" customWidth="1"/>
    <col min="3" max="3" width="7.140625" style="2" customWidth="1"/>
    <col min="4" max="4" width="11.5703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9.140625" style="1"/>
  </cols>
  <sheetData>
    <row r="1" spans="1:12" ht="19.5" x14ac:dyDescent="0.3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2" ht="17.25" x14ac:dyDescent="0.3">
      <c r="A2" s="130" t="s">
        <v>128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2" ht="6" customHeight="1" thickBot="1" x14ac:dyDescent="0.3"/>
    <row r="4" spans="1:12" s="3" customFormat="1" ht="15" customHeight="1" x14ac:dyDescent="0.25">
      <c r="A4" s="131" t="s">
        <v>0</v>
      </c>
      <c r="B4" s="133" t="s">
        <v>1</v>
      </c>
      <c r="C4" s="135" t="s">
        <v>2</v>
      </c>
      <c r="D4" s="137" t="s">
        <v>3</v>
      </c>
      <c r="E4" s="138"/>
      <c r="F4" s="139" t="s">
        <v>4</v>
      </c>
      <c r="G4" s="140"/>
      <c r="H4" s="133"/>
      <c r="I4" s="137" t="s">
        <v>5</v>
      </c>
      <c r="J4" s="138"/>
    </row>
    <row r="5" spans="1:12" s="8" customFormat="1" ht="15.75" thickBot="1" x14ac:dyDescent="0.3">
      <c r="A5" s="132"/>
      <c r="B5" s="134"/>
      <c r="C5" s="136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 x14ac:dyDescent="0.25">
      <c r="A6" s="9">
        <v>1</v>
      </c>
      <c r="B6" s="111" t="s">
        <v>12</v>
      </c>
      <c r="C6" s="10">
        <v>2</v>
      </c>
      <c r="D6" s="11">
        <v>41.47</v>
      </c>
      <c r="E6" s="12">
        <v>5</v>
      </c>
      <c r="F6" s="13">
        <v>168</v>
      </c>
      <c r="G6" s="114" t="s">
        <v>107</v>
      </c>
      <c r="H6" s="115" t="s">
        <v>108</v>
      </c>
      <c r="I6" s="14">
        <v>40.67</v>
      </c>
      <c r="J6" s="12">
        <v>95</v>
      </c>
    </row>
    <row r="7" spans="1:12" s="3" customFormat="1" ht="24.95" customHeight="1" x14ac:dyDescent="0.25">
      <c r="A7" s="15">
        <v>2</v>
      </c>
      <c r="B7" s="112" t="s">
        <v>103</v>
      </c>
      <c r="C7" s="17">
        <v>7</v>
      </c>
      <c r="D7" s="18">
        <v>41.24</v>
      </c>
      <c r="E7" s="19">
        <v>2</v>
      </c>
      <c r="F7" s="20">
        <v>168</v>
      </c>
      <c r="G7" s="21">
        <v>20.7</v>
      </c>
      <c r="H7" s="22">
        <v>20.7</v>
      </c>
      <c r="I7" s="23">
        <v>40.76</v>
      </c>
      <c r="J7" s="19">
        <v>7</v>
      </c>
    </row>
    <row r="8" spans="1:12" s="3" customFormat="1" ht="24.95" customHeight="1" x14ac:dyDescent="0.25">
      <c r="A8" s="15">
        <v>3</v>
      </c>
      <c r="B8" s="112" t="s">
        <v>64</v>
      </c>
      <c r="C8" s="17">
        <v>8</v>
      </c>
      <c r="D8" s="185">
        <v>41.204999999999998</v>
      </c>
      <c r="E8" s="19">
        <v>1</v>
      </c>
      <c r="F8" s="20">
        <v>168</v>
      </c>
      <c r="G8" s="21">
        <v>34.86</v>
      </c>
      <c r="H8" s="22">
        <f>G8-G7</f>
        <v>14.16</v>
      </c>
      <c r="I8" s="20">
        <v>40.909999999999997</v>
      </c>
      <c r="J8" s="19">
        <v>4</v>
      </c>
    </row>
    <row r="9" spans="1:12" s="3" customFormat="1" ht="24.95" customHeight="1" x14ac:dyDescent="0.25">
      <c r="A9" s="15">
        <v>4</v>
      </c>
      <c r="B9" s="112" t="s">
        <v>67</v>
      </c>
      <c r="C9" s="17">
        <v>1</v>
      </c>
      <c r="D9" s="18">
        <v>41.825000000000003</v>
      </c>
      <c r="E9" s="19">
        <v>6</v>
      </c>
      <c r="F9" s="20">
        <v>168</v>
      </c>
      <c r="G9" s="24">
        <v>36.94</v>
      </c>
      <c r="H9" s="22">
        <f>G9-G8</f>
        <v>2.0799999999999983</v>
      </c>
      <c r="I9" s="23">
        <v>41.03</v>
      </c>
      <c r="J9" s="19">
        <v>93</v>
      </c>
      <c r="L9" s="116"/>
    </row>
    <row r="10" spans="1:12" s="3" customFormat="1" ht="24.95" customHeight="1" x14ac:dyDescent="0.25">
      <c r="A10" s="15">
        <v>5</v>
      </c>
      <c r="B10" s="112" t="s">
        <v>104</v>
      </c>
      <c r="C10" s="17">
        <v>6</v>
      </c>
      <c r="D10" s="18">
        <v>41.354999999999997</v>
      </c>
      <c r="E10" s="19">
        <v>3</v>
      </c>
      <c r="F10" s="20">
        <v>168</v>
      </c>
      <c r="G10" s="21">
        <v>38.78</v>
      </c>
      <c r="H10" s="22">
        <f>G10-G9</f>
        <v>1.8400000000000034</v>
      </c>
      <c r="I10" s="23">
        <v>41.02</v>
      </c>
      <c r="J10" s="19">
        <v>5</v>
      </c>
    </row>
    <row r="11" spans="1:12" s="3" customFormat="1" ht="24.95" customHeight="1" x14ac:dyDescent="0.25">
      <c r="A11" s="15">
        <v>6</v>
      </c>
      <c r="B11" s="112" t="s">
        <v>71</v>
      </c>
      <c r="C11" s="17">
        <v>3</v>
      </c>
      <c r="D11" s="18">
        <v>41.41</v>
      </c>
      <c r="E11" s="19">
        <v>4</v>
      </c>
      <c r="F11" s="113">
        <v>167</v>
      </c>
      <c r="G11" s="113" t="s">
        <v>105</v>
      </c>
      <c r="H11" s="22">
        <v>15.14</v>
      </c>
      <c r="I11" s="23">
        <v>41.38</v>
      </c>
      <c r="J11" s="19">
        <v>102</v>
      </c>
    </row>
    <row r="12" spans="1:12" s="3" customFormat="1" ht="24.95" customHeight="1" x14ac:dyDescent="0.25">
      <c r="A12" s="15">
        <v>7</v>
      </c>
      <c r="B12" s="112" t="s">
        <v>90</v>
      </c>
      <c r="C12" s="17">
        <v>5</v>
      </c>
      <c r="D12" s="25">
        <v>42.18</v>
      </c>
      <c r="E12" s="19">
        <v>7</v>
      </c>
      <c r="F12" s="113">
        <v>165</v>
      </c>
      <c r="G12" s="113" t="s">
        <v>106</v>
      </c>
      <c r="H12" s="113" t="s">
        <v>109</v>
      </c>
      <c r="I12" s="26">
        <v>41.45</v>
      </c>
      <c r="J12" s="19">
        <v>21</v>
      </c>
    </row>
    <row r="13" spans="1:12" s="3" customFormat="1" ht="24.95" hidden="1" customHeight="1" x14ac:dyDescent="0.25">
      <c r="A13" s="15">
        <v>8</v>
      </c>
      <c r="B13" s="16"/>
      <c r="C13" s="17"/>
      <c r="D13" s="18"/>
      <c r="E13" s="19"/>
      <c r="F13" s="20"/>
      <c r="G13" s="24"/>
      <c r="H13" s="22"/>
      <c r="I13" s="23"/>
      <c r="J13" s="19"/>
    </row>
    <row r="14" spans="1:12" s="3" customFormat="1" ht="24.95" hidden="1" customHeight="1" thickBot="1" x14ac:dyDescent="0.3">
      <c r="A14" s="27">
        <v>9</v>
      </c>
      <c r="B14" s="28"/>
      <c r="C14" s="29"/>
      <c r="D14" s="30"/>
      <c r="E14" s="31"/>
      <c r="F14" s="32"/>
      <c r="G14" s="33"/>
      <c r="H14" s="34"/>
      <c r="I14" s="35"/>
      <c r="J14" s="31"/>
    </row>
    <row r="15" spans="1:12" x14ac:dyDescent="0.25">
      <c r="A15" s="36"/>
    </row>
    <row r="16" spans="1:12" x14ac:dyDescent="0.25">
      <c r="A16" s="36"/>
    </row>
    <row r="17" spans="1:1" ht="5.25" customHeight="1" x14ac:dyDescent="0.25">
      <c r="A17" s="36"/>
    </row>
    <row r="18" spans="1:1" s="2" customFormat="1" x14ac:dyDescent="0.25">
      <c r="A18" s="36"/>
    </row>
    <row r="19" spans="1:1" s="2" customFormat="1" x14ac:dyDescent="0.25">
      <c r="A19" s="36"/>
    </row>
    <row r="20" spans="1:1" s="2" customFormat="1" x14ac:dyDescent="0.25">
      <c r="A20" s="36"/>
    </row>
    <row r="21" spans="1:1" s="2" customFormat="1" ht="6.75" customHeight="1" x14ac:dyDescent="0.25">
      <c r="A21" s="36"/>
    </row>
    <row r="22" spans="1:1" s="2" customFormat="1" x14ac:dyDescent="0.25">
      <c r="A22" s="36"/>
    </row>
    <row r="23" spans="1:1" s="2" customFormat="1" x14ac:dyDescent="0.25">
      <c r="A23" s="37"/>
    </row>
    <row r="24" spans="1:1" s="2" customFormat="1" x14ac:dyDescent="0.25">
      <c r="A24" s="37"/>
    </row>
    <row r="25" spans="1:1" s="2" customFormat="1" ht="6.75" customHeight="1" x14ac:dyDescent="0.25">
      <c r="A25" s="37"/>
    </row>
    <row r="26" spans="1:1" s="2" customFormat="1" x14ac:dyDescent="0.25">
      <c r="A26" s="37"/>
    </row>
    <row r="27" spans="1:1" s="2" customFormat="1" x14ac:dyDescent="0.25">
      <c r="A27" s="37"/>
    </row>
    <row r="28" spans="1:1" s="2" customFormat="1" x14ac:dyDescent="0.25">
      <c r="A28" s="37"/>
    </row>
    <row r="29" spans="1:1" s="2" customFormat="1" x14ac:dyDescent="0.25">
      <c r="A29" s="37"/>
    </row>
    <row r="30" spans="1:1" s="2" customFormat="1" ht="7.5" customHeight="1" x14ac:dyDescent="0.25">
      <c r="A30" s="36"/>
    </row>
    <row r="31" spans="1:1" s="2" customFormat="1" x14ac:dyDescent="0.25">
      <c r="A31" s="36"/>
    </row>
    <row r="32" spans="1:1" s="2" customFormat="1" x14ac:dyDescent="0.25">
      <c r="A32" s="36"/>
    </row>
    <row r="33" spans="1:1" s="2" customFormat="1" x14ac:dyDescent="0.25">
      <c r="A33" s="36"/>
    </row>
    <row r="34" spans="1:1" s="2" customFormat="1" ht="6.75" customHeight="1" x14ac:dyDescent="0.25"/>
    <row r="35" spans="1:1" s="2" customFormat="1" x14ac:dyDescent="0.25">
      <c r="A35" s="36"/>
    </row>
    <row r="36" spans="1:1" s="2" customFormat="1" x14ac:dyDescent="0.25">
      <c r="A36" s="36"/>
    </row>
  </sheetData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6"/>
  <sheetViews>
    <sheetView zoomScale="60" zoomScaleNormal="60" workbookViewId="0">
      <selection activeCell="H22" sqref="C20:H22"/>
    </sheetView>
  </sheetViews>
  <sheetFormatPr defaultRowHeight="15" x14ac:dyDescent="0.25"/>
  <cols>
    <col min="1" max="1" width="9.140625" style="1"/>
    <col min="2" max="2" width="35.42578125" style="1" customWidth="1"/>
    <col min="3" max="3" width="30.28515625" style="1" customWidth="1"/>
    <col min="4" max="4" width="8.42578125" style="1" customWidth="1"/>
    <col min="5" max="5" width="11.28515625" style="1" customWidth="1"/>
    <col min="6" max="7" width="9.85546875" style="2" customWidth="1"/>
    <col min="8" max="8" width="11.28515625" style="1" customWidth="1"/>
    <col min="9" max="9" width="10.5703125" style="1" customWidth="1"/>
    <col min="10" max="16384" width="9.140625" style="1"/>
  </cols>
  <sheetData>
    <row r="1" spans="1:14" ht="48" customHeight="1" x14ac:dyDescent="0.25">
      <c r="A1" s="156" t="s">
        <v>129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4" ht="5.25" customHeight="1" x14ac:dyDescent="0.25"/>
    <row r="3" spans="1:14" ht="19.5" customHeight="1" x14ac:dyDescent="0.35">
      <c r="A3" s="157" t="s">
        <v>16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4" ht="15.75" customHeight="1" thickBot="1" x14ac:dyDescent="0.35">
      <c r="A4" s="38"/>
      <c r="B4" s="38"/>
      <c r="C4" s="38"/>
      <c r="D4" s="38"/>
      <c r="E4" s="38"/>
      <c r="F4" s="38"/>
      <c r="G4" s="38"/>
      <c r="H4" s="38"/>
    </row>
    <row r="5" spans="1:14" s="2" customFormat="1" ht="30" customHeight="1" x14ac:dyDescent="0.25">
      <c r="A5" s="158" t="s">
        <v>2</v>
      </c>
      <c r="B5" s="160" t="s">
        <v>1</v>
      </c>
      <c r="C5" s="162" t="s">
        <v>17</v>
      </c>
      <c r="D5" s="164" t="s">
        <v>18</v>
      </c>
      <c r="E5" s="166" t="s">
        <v>19</v>
      </c>
      <c r="F5" s="166" t="s">
        <v>20</v>
      </c>
      <c r="G5" s="168" t="s">
        <v>21</v>
      </c>
      <c r="H5" s="164"/>
      <c r="I5" s="164"/>
      <c r="J5" s="169"/>
    </row>
    <row r="6" spans="1:14" s="2" customFormat="1" ht="30" customHeight="1" thickBot="1" x14ac:dyDescent="0.3">
      <c r="A6" s="159"/>
      <c r="B6" s="161"/>
      <c r="C6" s="163"/>
      <c r="D6" s="165"/>
      <c r="E6" s="167"/>
      <c r="F6" s="167"/>
      <c r="G6" s="39" t="s">
        <v>22</v>
      </c>
      <c r="H6" s="40" t="s">
        <v>17</v>
      </c>
      <c r="I6" s="41" t="s">
        <v>23</v>
      </c>
      <c r="J6" s="42" t="s">
        <v>7</v>
      </c>
    </row>
    <row r="7" spans="1:14" s="3" customFormat="1" ht="30" customHeight="1" x14ac:dyDescent="0.25">
      <c r="A7" s="152">
        <v>1</v>
      </c>
      <c r="B7" s="153" t="s">
        <v>67</v>
      </c>
      <c r="C7" s="43" t="s">
        <v>37</v>
      </c>
      <c r="D7" s="44" t="s">
        <v>24</v>
      </c>
      <c r="E7" s="45">
        <v>85.1</v>
      </c>
      <c r="F7" s="46">
        <v>8</v>
      </c>
      <c r="G7" s="47">
        <v>1</v>
      </c>
      <c r="H7" s="48">
        <v>42.14</v>
      </c>
      <c r="I7" s="154">
        <f>AVERAGE(H7:H8)</f>
        <v>41.825000000000003</v>
      </c>
      <c r="J7" s="155">
        <v>6</v>
      </c>
    </row>
    <row r="8" spans="1:14" s="3" customFormat="1" ht="30" customHeight="1" x14ac:dyDescent="0.25">
      <c r="A8" s="149"/>
      <c r="B8" s="150"/>
      <c r="C8" s="49" t="s">
        <v>33</v>
      </c>
      <c r="D8" s="50" t="s">
        <v>25</v>
      </c>
      <c r="E8" s="51">
        <v>70.5</v>
      </c>
      <c r="F8" s="51"/>
      <c r="G8" s="52">
        <v>2</v>
      </c>
      <c r="H8" s="53">
        <v>41.51</v>
      </c>
      <c r="I8" s="145"/>
      <c r="J8" s="147"/>
    </row>
    <row r="9" spans="1:14" s="3" customFormat="1" ht="30" customHeight="1" x14ac:dyDescent="0.25">
      <c r="A9" s="141">
        <v>2</v>
      </c>
      <c r="B9" s="143" t="s">
        <v>12</v>
      </c>
      <c r="C9" s="54" t="s">
        <v>68</v>
      </c>
      <c r="D9" s="55" t="s">
        <v>27</v>
      </c>
      <c r="E9" s="56">
        <v>75.3</v>
      </c>
      <c r="F9" s="51"/>
      <c r="G9" s="52">
        <v>3</v>
      </c>
      <c r="H9" s="53">
        <v>41.58</v>
      </c>
      <c r="I9" s="145">
        <f>AVERAGE(H9:H10)</f>
        <v>41.47</v>
      </c>
      <c r="J9" s="147">
        <v>5</v>
      </c>
    </row>
    <row r="10" spans="1:14" s="3" customFormat="1" ht="30" customHeight="1" x14ac:dyDescent="0.25">
      <c r="A10" s="149"/>
      <c r="B10" s="150"/>
      <c r="C10" s="49" t="s">
        <v>45</v>
      </c>
      <c r="D10" s="50" t="s">
        <v>29</v>
      </c>
      <c r="E10" s="51">
        <v>86</v>
      </c>
      <c r="F10" s="51">
        <v>8</v>
      </c>
      <c r="G10" s="52">
        <v>4</v>
      </c>
      <c r="H10" s="53">
        <v>41.36</v>
      </c>
      <c r="I10" s="145"/>
      <c r="J10" s="147"/>
    </row>
    <row r="11" spans="1:14" s="3" customFormat="1" ht="30" customHeight="1" x14ac:dyDescent="0.25">
      <c r="A11" s="149">
        <v>3</v>
      </c>
      <c r="B11" s="150" t="s">
        <v>71</v>
      </c>
      <c r="C11" s="49" t="s">
        <v>72</v>
      </c>
      <c r="D11" s="50" t="s">
        <v>30</v>
      </c>
      <c r="E11" s="51">
        <v>92.9</v>
      </c>
      <c r="F11" s="51">
        <v>20</v>
      </c>
      <c r="G11" s="52">
        <v>5</v>
      </c>
      <c r="H11" s="53">
        <v>41.74</v>
      </c>
      <c r="I11" s="145">
        <f>AVERAGE(H11:H12)</f>
        <v>41.41</v>
      </c>
      <c r="J11" s="147">
        <v>4</v>
      </c>
    </row>
    <row r="12" spans="1:14" s="3" customFormat="1" ht="30" customHeight="1" x14ac:dyDescent="0.25">
      <c r="A12" s="149"/>
      <c r="B12" s="150"/>
      <c r="C12" s="49" t="s">
        <v>73</v>
      </c>
      <c r="D12" s="50" t="s">
        <v>31</v>
      </c>
      <c r="E12" s="51">
        <v>100.8</v>
      </c>
      <c r="F12" s="51">
        <v>32</v>
      </c>
      <c r="G12" s="52">
        <v>6</v>
      </c>
      <c r="H12" s="53">
        <v>41.08</v>
      </c>
      <c r="I12" s="145"/>
      <c r="J12" s="147"/>
      <c r="N12" s="3" t="s">
        <v>32</v>
      </c>
    </row>
    <row r="13" spans="1:14" s="3" customFormat="1" ht="30" hidden="1" customHeight="1" x14ac:dyDescent="0.25">
      <c r="A13" s="141">
        <v>4</v>
      </c>
      <c r="B13" s="143"/>
      <c r="C13" s="54"/>
      <c r="D13" s="55" t="s">
        <v>34</v>
      </c>
      <c r="E13" s="56"/>
      <c r="F13" s="51"/>
      <c r="G13" s="52"/>
      <c r="H13" s="53"/>
      <c r="I13" s="145" t="e">
        <f>AVERAGE(H13:H14)</f>
        <v>#DIV/0!</v>
      </c>
      <c r="J13" s="147"/>
      <c r="L13" s="3" t="s">
        <v>32</v>
      </c>
    </row>
    <row r="14" spans="1:14" s="3" customFormat="1" ht="30" hidden="1" customHeight="1" x14ac:dyDescent="0.25">
      <c r="A14" s="149"/>
      <c r="B14" s="150"/>
      <c r="C14" s="49"/>
      <c r="D14" s="50" t="s">
        <v>35</v>
      </c>
      <c r="E14" s="51"/>
      <c r="F14" s="51"/>
      <c r="G14" s="52"/>
      <c r="H14" s="53"/>
      <c r="I14" s="145"/>
      <c r="J14" s="147"/>
      <c r="N14" s="3" t="s">
        <v>32</v>
      </c>
    </row>
    <row r="15" spans="1:14" s="3" customFormat="1" ht="30" customHeight="1" x14ac:dyDescent="0.25">
      <c r="A15" s="149">
        <v>5</v>
      </c>
      <c r="B15" s="150" t="s">
        <v>90</v>
      </c>
      <c r="C15" s="49" t="s">
        <v>69</v>
      </c>
      <c r="D15" s="50" t="s">
        <v>36</v>
      </c>
      <c r="E15" s="51">
        <v>63.2</v>
      </c>
      <c r="F15" s="57"/>
      <c r="G15" s="52">
        <v>7</v>
      </c>
      <c r="H15" s="53">
        <v>42.3</v>
      </c>
      <c r="I15" s="145">
        <f>AVERAGE(H15:H16)</f>
        <v>42.18</v>
      </c>
      <c r="J15" s="147">
        <v>7</v>
      </c>
    </row>
    <row r="16" spans="1:14" s="3" customFormat="1" ht="30" customHeight="1" x14ac:dyDescent="0.25">
      <c r="A16" s="149"/>
      <c r="B16" s="150"/>
      <c r="C16" s="49" t="s">
        <v>70</v>
      </c>
      <c r="D16" s="50" t="s">
        <v>38</v>
      </c>
      <c r="E16" s="51">
        <v>85.4</v>
      </c>
      <c r="F16" s="57">
        <v>8</v>
      </c>
      <c r="G16" s="52">
        <v>8</v>
      </c>
      <c r="H16" s="53">
        <v>42.06</v>
      </c>
      <c r="I16" s="145"/>
      <c r="J16" s="147"/>
    </row>
    <row r="17" spans="1:10" ht="27.75" customHeight="1" x14ac:dyDescent="0.25">
      <c r="A17" s="149">
        <v>6</v>
      </c>
      <c r="B17" s="150" t="s">
        <v>14</v>
      </c>
      <c r="C17" s="49" t="s">
        <v>28</v>
      </c>
      <c r="D17" s="50" t="s">
        <v>46</v>
      </c>
      <c r="E17" s="50" t="s">
        <v>76</v>
      </c>
      <c r="F17" s="58"/>
      <c r="G17" s="59">
        <v>9</v>
      </c>
      <c r="H17" s="60">
        <v>41.32</v>
      </c>
      <c r="I17" s="145">
        <f>AVERAGE(H17:H18)</f>
        <v>41.355000000000004</v>
      </c>
      <c r="J17" s="147">
        <v>3</v>
      </c>
    </row>
    <row r="18" spans="1:10" ht="27.75" customHeight="1" x14ac:dyDescent="0.25">
      <c r="A18" s="149"/>
      <c r="B18" s="150"/>
      <c r="C18" s="49" t="s">
        <v>41</v>
      </c>
      <c r="D18" s="50" t="s">
        <v>47</v>
      </c>
      <c r="E18" s="50" t="s">
        <v>77</v>
      </c>
      <c r="F18" s="58"/>
      <c r="G18" s="59">
        <v>10</v>
      </c>
      <c r="H18" s="60">
        <v>41.39</v>
      </c>
      <c r="I18" s="145"/>
      <c r="J18" s="147"/>
    </row>
    <row r="19" spans="1:10" ht="29.25" customHeight="1" x14ac:dyDescent="0.25">
      <c r="A19" s="141">
        <v>7</v>
      </c>
      <c r="B19" s="143" t="s">
        <v>13</v>
      </c>
      <c r="C19" s="54" t="s">
        <v>39</v>
      </c>
      <c r="D19" s="55" t="s">
        <v>40</v>
      </c>
      <c r="E19" s="55" t="s">
        <v>79</v>
      </c>
      <c r="F19" s="58"/>
      <c r="G19" s="59">
        <v>13</v>
      </c>
      <c r="H19" s="60">
        <v>41.14</v>
      </c>
      <c r="I19" s="151">
        <f>AVERAGE(H19:H20)</f>
        <v>41.24</v>
      </c>
      <c r="J19" s="147">
        <v>2</v>
      </c>
    </row>
    <row r="20" spans="1:10" ht="29.25" customHeight="1" x14ac:dyDescent="0.25">
      <c r="A20" s="149"/>
      <c r="B20" s="150"/>
      <c r="C20" s="49" t="s">
        <v>26</v>
      </c>
      <c r="D20" s="50" t="s">
        <v>42</v>
      </c>
      <c r="E20" s="50" t="s">
        <v>74</v>
      </c>
      <c r="F20" s="58">
        <v>16</v>
      </c>
      <c r="G20" s="59">
        <v>21</v>
      </c>
      <c r="H20" s="60">
        <v>41.34</v>
      </c>
      <c r="I20" s="151"/>
      <c r="J20" s="147"/>
    </row>
    <row r="21" spans="1:10" ht="29.25" customHeight="1" x14ac:dyDescent="0.25">
      <c r="A21" s="149">
        <v>8</v>
      </c>
      <c r="B21" s="150" t="s">
        <v>64</v>
      </c>
      <c r="C21" s="49" t="s">
        <v>65</v>
      </c>
      <c r="D21" s="50" t="s">
        <v>43</v>
      </c>
      <c r="E21" s="50" t="s">
        <v>66</v>
      </c>
      <c r="F21" s="58"/>
      <c r="G21" s="59">
        <v>33</v>
      </c>
      <c r="H21" s="60">
        <v>41.61</v>
      </c>
      <c r="I21" s="145">
        <f>AVERAGE(H21:H22)</f>
        <v>41.204999999999998</v>
      </c>
      <c r="J21" s="147">
        <v>1</v>
      </c>
    </row>
    <row r="22" spans="1:10" ht="29.25" customHeight="1" x14ac:dyDescent="0.25">
      <c r="A22" s="149"/>
      <c r="B22" s="150"/>
      <c r="C22" s="49" t="s">
        <v>75</v>
      </c>
      <c r="D22" s="50" t="s">
        <v>44</v>
      </c>
      <c r="E22" s="50" t="s">
        <v>78</v>
      </c>
      <c r="F22" s="58"/>
      <c r="G22" s="59">
        <v>69</v>
      </c>
      <c r="H22" s="60">
        <v>40.799999999999997</v>
      </c>
      <c r="I22" s="145"/>
      <c r="J22" s="147"/>
    </row>
    <row r="23" spans="1:10" ht="29.25" hidden="1" customHeight="1" x14ac:dyDescent="0.25">
      <c r="A23" s="141">
        <v>9</v>
      </c>
      <c r="B23" s="143"/>
      <c r="C23" s="54"/>
      <c r="D23" s="55"/>
      <c r="E23" s="55"/>
      <c r="F23" s="61"/>
      <c r="G23" s="59"/>
      <c r="H23" s="60"/>
      <c r="I23" s="145" t="e">
        <f>AVERAGE(H23:H24)</f>
        <v>#DIV/0!</v>
      </c>
      <c r="J23" s="147"/>
    </row>
    <row r="24" spans="1:10" ht="29.25" hidden="1" customHeight="1" thickBot="1" x14ac:dyDescent="0.3">
      <c r="A24" s="142"/>
      <c r="B24" s="144"/>
      <c r="C24" s="62"/>
      <c r="D24" s="63"/>
      <c r="E24" s="63"/>
      <c r="F24" s="64"/>
      <c r="G24" s="65"/>
      <c r="H24" s="66"/>
      <c r="I24" s="146"/>
      <c r="J24" s="148"/>
    </row>
    <row r="25" spans="1:10" ht="29.25" hidden="1" customHeight="1" x14ac:dyDescent="0.25">
      <c r="A25" s="141">
        <v>10</v>
      </c>
      <c r="B25" s="143"/>
      <c r="C25" s="54"/>
      <c r="D25" s="55"/>
      <c r="E25" s="55"/>
      <c r="F25" s="67"/>
      <c r="G25" s="59"/>
      <c r="H25" s="60"/>
      <c r="I25" s="145" t="e">
        <f>AVERAGE(H25:H26)</f>
        <v>#DIV/0!</v>
      </c>
      <c r="J25" s="147"/>
    </row>
    <row r="26" spans="1:10" ht="28.5" hidden="1" customHeight="1" thickBot="1" x14ac:dyDescent="0.3">
      <c r="A26" s="142"/>
      <c r="B26" s="144"/>
      <c r="C26" s="62"/>
      <c r="D26" s="63"/>
      <c r="E26" s="63"/>
      <c r="F26" s="64"/>
      <c r="G26" s="65"/>
      <c r="H26" s="66"/>
      <c r="I26" s="146"/>
      <c r="J26" s="148"/>
    </row>
  </sheetData>
  <mergeCells count="49">
    <mergeCell ref="A1:J1"/>
    <mergeCell ref="A3:J3"/>
    <mergeCell ref="A5:A6"/>
    <mergeCell ref="B5:B6"/>
    <mergeCell ref="C5:C6"/>
    <mergeCell ref="D5:D6"/>
    <mergeCell ref="E5:E6"/>
    <mergeCell ref="F5:F6"/>
    <mergeCell ref="G5:J5"/>
    <mergeCell ref="A7:A8"/>
    <mergeCell ref="B7:B8"/>
    <mergeCell ref="I7:I8"/>
    <mergeCell ref="J7:J8"/>
    <mergeCell ref="A9:A10"/>
    <mergeCell ref="B9:B10"/>
    <mergeCell ref="I9:I10"/>
    <mergeCell ref="J9:J10"/>
    <mergeCell ref="A11:A12"/>
    <mergeCell ref="B11:B12"/>
    <mergeCell ref="I11:I12"/>
    <mergeCell ref="J11:J12"/>
    <mergeCell ref="A13:A14"/>
    <mergeCell ref="B13:B14"/>
    <mergeCell ref="I13:I14"/>
    <mergeCell ref="J13:J14"/>
    <mergeCell ref="A15:A16"/>
    <mergeCell ref="B15:B16"/>
    <mergeCell ref="I15:I16"/>
    <mergeCell ref="J15:J16"/>
    <mergeCell ref="A17:A18"/>
    <mergeCell ref="B17:B18"/>
    <mergeCell ref="I17:I18"/>
    <mergeCell ref="J17:J18"/>
    <mergeCell ref="A19:A20"/>
    <mergeCell ref="B19:B20"/>
    <mergeCell ref="I19:I20"/>
    <mergeCell ref="J19:J20"/>
    <mergeCell ref="A21:A22"/>
    <mergeCell ref="B21:B22"/>
    <mergeCell ref="I21:I22"/>
    <mergeCell ref="J21:J22"/>
    <mergeCell ref="A23:A24"/>
    <mergeCell ref="B23:B24"/>
    <mergeCell ref="I23:I24"/>
    <mergeCell ref="J23:J24"/>
    <mergeCell ref="A25:A26"/>
    <mergeCell ref="B25:B26"/>
    <mergeCell ref="I25:I26"/>
    <mergeCell ref="J25:J26"/>
  </mergeCells>
  <pageMargins left="0.31496062992125984" right="0.31496062992125984" top="0.15748031496062992" bottom="0.11811023622047245" header="0.31496062992125984" footer="0.31496062992125984"/>
  <pageSetup paperSize="9" scale="77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F22" sqref="F22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7.5" customHeight="1" x14ac:dyDescent="0.25"/>
    <row r="6" spans="1:16" ht="17.25" x14ac:dyDescent="0.3">
      <c r="A6" s="130" t="s">
        <v>12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6" ht="7.5" customHeight="1" x14ac:dyDescent="0.25"/>
    <row r="8" spans="1:16" s="2" customFormat="1" ht="20.25" customHeight="1" x14ac:dyDescent="0.25">
      <c r="A8" s="174" t="s">
        <v>48</v>
      </c>
      <c r="B8" s="175" t="s">
        <v>17</v>
      </c>
      <c r="C8" s="176" t="s">
        <v>22</v>
      </c>
      <c r="D8" s="175" t="s">
        <v>49</v>
      </c>
      <c r="E8" s="178" t="s">
        <v>50</v>
      </c>
      <c r="F8" s="180" t="s">
        <v>51</v>
      </c>
      <c r="G8" s="181"/>
      <c r="H8" s="181"/>
      <c r="I8" s="182"/>
      <c r="J8" s="183" t="s">
        <v>52</v>
      </c>
      <c r="K8" s="174" t="s">
        <v>53</v>
      </c>
      <c r="L8" s="174"/>
      <c r="M8" s="68"/>
      <c r="N8" s="68"/>
    </row>
    <row r="9" spans="1:16" s="2" customFormat="1" ht="27.75" customHeight="1" thickBot="1" x14ac:dyDescent="0.3">
      <c r="A9" s="174"/>
      <c r="B9" s="175"/>
      <c r="C9" s="177"/>
      <c r="D9" s="175"/>
      <c r="E9" s="179"/>
      <c r="F9" s="69" t="s">
        <v>54</v>
      </c>
      <c r="G9" s="69" t="s">
        <v>55</v>
      </c>
      <c r="H9" s="69" t="s">
        <v>56</v>
      </c>
      <c r="I9" s="70" t="s">
        <v>57</v>
      </c>
      <c r="J9" s="184"/>
      <c r="K9" s="71" t="s">
        <v>58</v>
      </c>
      <c r="L9" s="71" t="s">
        <v>59</v>
      </c>
      <c r="M9" s="72" t="s">
        <v>60</v>
      </c>
      <c r="N9" s="72" t="s">
        <v>61</v>
      </c>
    </row>
    <row r="10" spans="1:16" s="3" customFormat="1" ht="30" customHeight="1" thickBot="1" x14ac:dyDescent="0.3">
      <c r="A10" s="73">
        <v>1</v>
      </c>
      <c r="B10" s="74" t="s">
        <v>45</v>
      </c>
      <c r="C10" s="75">
        <v>4</v>
      </c>
      <c r="D10" s="75">
        <v>42</v>
      </c>
      <c r="E10" s="76">
        <f>D10</f>
        <v>42</v>
      </c>
      <c r="F10" s="121">
        <v>41.11</v>
      </c>
      <c r="G10" s="117">
        <f>(41.36+41.6+42.29+41.55+41.38+41.36+41.26+41.19+41.32+41.4+41.56+41.33+41.21+41.76+41.31+41.51+41.35+41.3+41.42+41.49+41.38+41.78+41.46+41.28+41.54+41.66+41.81+42.77+41.93+41.72+41.47+41.43+41.59+41.84+41.57+41.25+41.16+41.11+41.29+42.1+41.99)/41</f>
        <v>41.538536585365847</v>
      </c>
      <c r="H10" s="77">
        <v>3</v>
      </c>
      <c r="I10" s="78">
        <f>G10-F10</f>
        <v>0.4285365853658476</v>
      </c>
      <c r="J10" s="79">
        <v>2.0254629629629629E-2</v>
      </c>
      <c r="K10" s="79">
        <f>J10</f>
        <v>2.0254629629629629E-2</v>
      </c>
      <c r="L10" s="80">
        <f>K10</f>
        <v>2.0254629629629629E-2</v>
      </c>
      <c r="M10" s="81" t="s">
        <v>86</v>
      </c>
      <c r="N10" s="82">
        <v>-8</v>
      </c>
      <c r="O10" s="170" t="s">
        <v>83</v>
      </c>
      <c r="P10" s="171"/>
    </row>
    <row r="11" spans="1:16" s="3" customFormat="1" ht="30" customHeight="1" thickBot="1" x14ac:dyDescent="0.3">
      <c r="A11" s="73">
        <v>2</v>
      </c>
      <c r="B11" s="74" t="s">
        <v>45</v>
      </c>
      <c r="C11" s="75">
        <v>21</v>
      </c>
      <c r="D11" s="75">
        <v>73</v>
      </c>
      <c r="E11" s="76">
        <f>D11-D10</f>
        <v>31</v>
      </c>
      <c r="F11" s="119">
        <v>41.28</v>
      </c>
      <c r="G11" s="107">
        <f>(41.66+41.83+41.67+41.37+41.6+41.6+41.7+41.56+41.29+41.78+41.38+41.66+41.9+41.42+41.49+41.3+41.28+41.75+41.51+41.5+41.52+41.38+41.51+41.4+41.38+41.35+41.42+41.65+41.53+41.93)/30</f>
        <v>41.543999999999997</v>
      </c>
      <c r="H11" s="77">
        <v>6</v>
      </c>
      <c r="I11" s="78">
        <f>G11-F11</f>
        <v>0.26399999999999579</v>
      </c>
      <c r="J11" s="79">
        <v>3.6203703703703703E-2</v>
      </c>
      <c r="K11" s="79">
        <f>J11-J10</f>
        <v>1.5949074074074074E-2</v>
      </c>
      <c r="L11" s="79">
        <f>K11+K10</f>
        <v>3.6203703703703703E-2</v>
      </c>
      <c r="M11" s="81" t="s">
        <v>99</v>
      </c>
      <c r="N11" s="82"/>
      <c r="O11" s="172"/>
      <c r="P11" s="171"/>
    </row>
    <row r="12" spans="1:16" s="3" customFormat="1" ht="30" customHeight="1" thickBot="1" x14ac:dyDescent="0.3">
      <c r="A12" s="73">
        <v>3</v>
      </c>
      <c r="B12" s="74" t="s">
        <v>68</v>
      </c>
      <c r="C12" s="75">
        <v>4</v>
      </c>
      <c r="D12" s="75">
        <v>120</v>
      </c>
      <c r="E12" s="76">
        <f>D12-D11</f>
        <v>47</v>
      </c>
      <c r="F12" s="122">
        <v>40.67</v>
      </c>
      <c r="G12" s="117">
        <f>(41.48+41.52+41.3+41.49+42.03+41.33+41.2+42.27+40.81+40.95+41.08+40.97+40.83+41+41.05+40.94+40.79+40.89+40.83+40.78+40.67+41.03+43.17+41.29+42.36+41.45+41.02+40.84+41.1+41.16+41.54+41.54+40.91+40.88+40.89+40.94+41.49+40.86+41.13+40.7+41.22+40.96+40.91+40.78+40.88+40.96)/46</f>
        <v>41.178695652173921</v>
      </c>
      <c r="H12" s="77">
        <v>1</v>
      </c>
      <c r="I12" s="78">
        <f>G12-F12</f>
        <v>0.50869565217391965</v>
      </c>
      <c r="J12" s="79">
        <v>5.9756944444444439E-2</v>
      </c>
      <c r="K12" s="79">
        <f>J12-J11</f>
        <v>2.3553240740740736E-2</v>
      </c>
      <c r="L12" s="80">
        <f>K12</f>
        <v>2.3553240740740736E-2</v>
      </c>
      <c r="M12" s="81" t="s">
        <v>114</v>
      </c>
      <c r="N12" s="82">
        <v>15</v>
      </c>
      <c r="O12" s="116" t="s">
        <v>111</v>
      </c>
    </row>
    <row r="13" spans="1:16" s="3" customFormat="1" ht="30" customHeight="1" thickBot="1" x14ac:dyDescent="0.3">
      <c r="A13" s="84" t="s">
        <v>62</v>
      </c>
      <c r="B13" s="85" t="s">
        <v>68</v>
      </c>
      <c r="C13" s="86">
        <v>21</v>
      </c>
      <c r="D13" s="86">
        <v>168</v>
      </c>
      <c r="E13" s="76">
        <f>D13-D12</f>
        <v>48</v>
      </c>
      <c r="F13" s="120">
        <v>40.75</v>
      </c>
      <c r="G13" s="83">
        <f>(41.29+41.78+41.98+41.81+41.3+41.22+41.05+41.04+41.15+40.83+40.98+41.07+40.8+41.01+40.91+40.88+40.97+41.23+40.98+40.92+41+41.07+40.93+41+40.85+40.98+40.97+41.29+41.05+40.86+41.22+41.02+41.26+41.52+41.29+40.75+41.37+41.01+40.95+40.85+40.98+41.01+40.77+41.11+41.01+41.19+41.13)/47</f>
        <v>41.09872340425531</v>
      </c>
      <c r="H13" s="77">
        <v>5</v>
      </c>
      <c r="I13" s="87">
        <f>G13-F13</f>
        <v>0.34872340425530979</v>
      </c>
      <c r="J13" s="88">
        <v>8.3807870370370366E-2</v>
      </c>
      <c r="K13" s="88">
        <f>J13-J12</f>
        <v>2.4050925925925927E-2</v>
      </c>
      <c r="L13" s="88">
        <f>K13+K12</f>
        <v>4.7604166666666663E-2</v>
      </c>
      <c r="M13" s="81"/>
      <c r="N13" s="82"/>
    </row>
    <row r="14" spans="1:16" s="3" customFormat="1" ht="30" customHeight="1" x14ac:dyDescent="0.25">
      <c r="A14" s="89"/>
      <c r="B14" s="90"/>
      <c r="C14" s="91"/>
      <c r="D14" s="91"/>
      <c r="E14" s="91"/>
      <c r="F14" s="92">
        <f>AVERAGE(F10,F11)</f>
        <v>41.195</v>
      </c>
      <c r="G14" s="93">
        <f>AVERAGE(G10,G11)</f>
        <v>41.541268292682922</v>
      </c>
      <c r="H14" s="93" t="s">
        <v>112</v>
      </c>
      <c r="I14" s="94">
        <f>AVERAGE(I10,I11)</f>
        <v>0.3462682926829217</v>
      </c>
      <c r="J14" s="91"/>
      <c r="K14" s="91"/>
      <c r="L14" s="91"/>
      <c r="M14" s="95"/>
      <c r="N14" s="95"/>
    </row>
    <row r="15" spans="1:16" ht="27.75" customHeight="1" x14ac:dyDescent="0.25">
      <c r="A15" s="96"/>
      <c r="B15" s="96"/>
      <c r="C15" s="96"/>
      <c r="D15" s="97"/>
      <c r="E15" s="98"/>
      <c r="F15" s="99">
        <f>AVERAGE(F12,F13)</f>
        <v>40.71</v>
      </c>
      <c r="G15" s="100">
        <f>AVERAGE(G12,G13)</f>
        <v>41.138709528214619</v>
      </c>
      <c r="H15" s="100" t="s">
        <v>113</v>
      </c>
      <c r="I15" s="101">
        <f>AVERAGE(I12,I13)</f>
        <v>0.42870952821461472</v>
      </c>
      <c r="J15" s="98"/>
      <c r="K15" s="98" t="s">
        <v>32</v>
      </c>
      <c r="L15" s="98"/>
      <c r="M15" s="95"/>
      <c r="N15" s="95"/>
    </row>
    <row r="16" spans="1:16" ht="30" customHeight="1" thickBot="1" x14ac:dyDescent="0.3">
      <c r="A16" s="102"/>
      <c r="B16" s="102"/>
      <c r="C16" s="102"/>
      <c r="D16" s="98"/>
      <c r="E16" s="98"/>
      <c r="F16" s="103">
        <f>AVERAGE(F10:F13)</f>
        <v>40.952500000000001</v>
      </c>
      <c r="G16" s="104">
        <f>AVERAGE(G10:G13)</f>
        <v>41.339988910448767</v>
      </c>
      <c r="H16" s="105"/>
      <c r="I16" s="106">
        <f>AVERAGE(I10:I13)</f>
        <v>0.38748891044876821</v>
      </c>
      <c r="J16" s="98"/>
      <c r="K16" s="98"/>
      <c r="L16" s="98"/>
      <c r="M16" s="102"/>
      <c r="N16" s="102"/>
    </row>
    <row r="19" spans="13:14" x14ac:dyDescent="0.25">
      <c r="M19" s="2"/>
      <c r="N19" s="2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I21" sqref="I21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7.5" customHeight="1" x14ac:dyDescent="0.25"/>
    <row r="6" spans="1:16" ht="17.25" x14ac:dyDescent="0.3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6" ht="7.5" customHeight="1" x14ac:dyDescent="0.25"/>
    <row r="8" spans="1:16" s="2" customFormat="1" ht="20.25" customHeight="1" x14ac:dyDescent="0.25">
      <c r="A8" s="174" t="s">
        <v>48</v>
      </c>
      <c r="B8" s="175" t="s">
        <v>17</v>
      </c>
      <c r="C8" s="176" t="s">
        <v>22</v>
      </c>
      <c r="D8" s="175" t="s">
        <v>49</v>
      </c>
      <c r="E8" s="178" t="s">
        <v>50</v>
      </c>
      <c r="F8" s="180" t="s">
        <v>51</v>
      </c>
      <c r="G8" s="181"/>
      <c r="H8" s="181"/>
      <c r="I8" s="182"/>
      <c r="J8" s="183" t="s">
        <v>52</v>
      </c>
      <c r="K8" s="174" t="s">
        <v>53</v>
      </c>
      <c r="L8" s="174"/>
      <c r="M8" s="68"/>
      <c r="N8" s="68"/>
    </row>
    <row r="9" spans="1:16" s="2" customFormat="1" ht="27.75" customHeight="1" thickBot="1" x14ac:dyDescent="0.3">
      <c r="A9" s="174"/>
      <c r="B9" s="175"/>
      <c r="C9" s="177"/>
      <c r="D9" s="175"/>
      <c r="E9" s="179"/>
      <c r="F9" s="69" t="s">
        <v>54</v>
      </c>
      <c r="G9" s="69" t="s">
        <v>55</v>
      </c>
      <c r="H9" s="69" t="s">
        <v>56</v>
      </c>
      <c r="I9" s="70" t="s">
        <v>57</v>
      </c>
      <c r="J9" s="184"/>
      <c r="K9" s="71" t="s">
        <v>58</v>
      </c>
      <c r="L9" s="71" t="s">
        <v>59</v>
      </c>
      <c r="M9" s="72" t="s">
        <v>60</v>
      </c>
      <c r="N9" s="72" t="s">
        <v>61</v>
      </c>
    </row>
    <row r="10" spans="1:16" s="3" customFormat="1" ht="30" customHeight="1" thickBot="1" x14ac:dyDescent="0.3">
      <c r="A10" s="73">
        <v>1</v>
      </c>
      <c r="B10" s="74" t="s">
        <v>39</v>
      </c>
      <c r="C10" s="75">
        <v>13</v>
      </c>
      <c r="D10" s="75">
        <v>22</v>
      </c>
      <c r="E10" s="76">
        <f>D10</f>
        <v>22</v>
      </c>
      <c r="F10" s="122">
        <v>40.76</v>
      </c>
      <c r="G10" s="117">
        <f>(41.7+41.35+41.02+40.98+40.97+40.76+41.15+41.79+41.24+41.02+41.01+41.65+41.52+41.96+41.26+42.18+42.11+41.45+41.63+41.73+41.61)/21</f>
        <v>41.432857142857145</v>
      </c>
      <c r="H10" s="77">
        <v>0</v>
      </c>
      <c r="I10" s="78">
        <f>G10-F10</f>
        <v>0.67285714285714704</v>
      </c>
      <c r="J10" s="79">
        <v>1.0613425925925927E-2</v>
      </c>
      <c r="K10" s="79">
        <f>J10</f>
        <v>1.0613425925925927E-2</v>
      </c>
      <c r="L10" s="80">
        <f>K10</f>
        <v>1.0613425925925927E-2</v>
      </c>
      <c r="M10" s="81" t="s">
        <v>97</v>
      </c>
      <c r="N10" s="82">
        <v>-16</v>
      </c>
      <c r="O10" s="170" t="s">
        <v>83</v>
      </c>
      <c r="P10" s="171"/>
    </row>
    <row r="11" spans="1:16" s="3" customFormat="1" ht="30" customHeight="1" thickBot="1" x14ac:dyDescent="0.3">
      <c r="A11" s="73">
        <v>2</v>
      </c>
      <c r="B11" s="74" t="s">
        <v>26</v>
      </c>
      <c r="C11" s="75">
        <v>6</v>
      </c>
      <c r="D11" s="75">
        <v>73</v>
      </c>
      <c r="E11" s="76">
        <f>D11-D10</f>
        <v>51</v>
      </c>
      <c r="F11" s="119">
        <v>41.26</v>
      </c>
      <c r="G11" s="107">
        <f>(42.27+43.28+41.88+41.94+41.48+41.58+41.61+41.59+41.27+41.31+41.42+41.36+41.95+41.42+41.48+41.93+41.54+41.36+41.5+41.35+41.45+41.74+41.5+41.7+41.76+42.11+41.6+41.65+41.85+41.55+41.45+41.37+41.67+41.61+41.6+41.3+41.47+41.56+41.68+41.47+41.29+41.61+41.66+41.29+41.7+41.26+41.4+41.89+41.36+41.77)/50</f>
        <v>41.616799999999991</v>
      </c>
      <c r="H11" s="77">
        <v>9</v>
      </c>
      <c r="I11" s="78">
        <f>G11-F11</f>
        <v>0.35679999999999268</v>
      </c>
      <c r="J11" s="79">
        <v>3.6111111111111115E-2</v>
      </c>
      <c r="K11" s="79">
        <f>J11-J10</f>
        <v>2.5497685185185186E-2</v>
      </c>
      <c r="L11" s="80">
        <f>K11</f>
        <v>2.5497685185185186E-2</v>
      </c>
      <c r="M11" s="81" t="s">
        <v>102</v>
      </c>
      <c r="N11" s="82"/>
      <c r="O11" s="172"/>
      <c r="P11" s="171"/>
    </row>
    <row r="12" spans="1:16" s="3" customFormat="1" ht="30" customHeight="1" thickBot="1" x14ac:dyDescent="0.3">
      <c r="A12" s="73">
        <v>3</v>
      </c>
      <c r="B12" s="74" t="s">
        <v>26</v>
      </c>
      <c r="C12" s="75">
        <v>10</v>
      </c>
      <c r="D12" s="75">
        <v>118</v>
      </c>
      <c r="E12" s="76">
        <f>D12-D11</f>
        <v>45</v>
      </c>
      <c r="F12" s="121">
        <v>41.13</v>
      </c>
      <c r="G12" s="117">
        <f>(41.64+41.76+41.44+41.29+41.65+41.38+42.08+41.42+41.31+41.51+41.35+41.26+42.26+41.63+41.48+41.48+41.47+41.22+42.25+41.17+41.13+41.16+43.08+41.36+42.17+42.39+41.7+41.21+41.87+41.29+41.61+41.53+41.23+41.14+41.31+41.72+41.46+41.32+41.84+41.43+41.8+41.45+41.8+42.75)/44</f>
        <v>41.609090909090909</v>
      </c>
      <c r="H12" s="77">
        <v>6</v>
      </c>
      <c r="I12" s="78">
        <f>G12-F12</f>
        <v>0.47909090909090679</v>
      </c>
      <c r="J12" s="79">
        <v>5.8900462962962967E-2</v>
      </c>
      <c r="K12" s="79">
        <f>J12-J11</f>
        <v>2.2789351851851852E-2</v>
      </c>
      <c r="L12" s="79">
        <f>K12+K11</f>
        <v>4.8287037037037038E-2</v>
      </c>
      <c r="M12" s="81" t="s">
        <v>123</v>
      </c>
      <c r="N12" s="82"/>
    </row>
    <row r="13" spans="1:16" s="3" customFormat="1" ht="30" customHeight="1" thickBot="1" x14ac:dyDescent="0.3">
      <c r="A13" s="84" t="s">
        <v>62</v>
      </c>
      <c r="B13" s="85" t="s">
        <v>39</v>
      </c>
      <c r="C13" s="86">
        <v>5</v>
      </c>
      <c r="D13" s="86">
        <v>168</v>
      </c>
      <c r="E13" s="76">
        <f>D13-D12</f>
        <v>50</v>
      </c>
      <c r="F13" s="120">
        <v>41.24</v>
      </c>
      <c r="G13" s="83">
        <f>(41.74+41.85+42.78+42.92+42.08+42.17+41.66+41.42+41.79+42.03+41.78+41.69+41.73+41.46+41.46+41.48+41.51+41.44+41.24+41.55+41.74+41.39+41.5+41.34+41.29+41.38+41.34+41.66+41.59+41.79+41.45+41.63+41.36+41.44+41.48+41.38+41.48+41.31+41.51+41.33+41.42+41.62+41.37+41.35+41.42+41.4+41.38+41.51+41.65)/49</f>
        <v>41.597755102040821</v>
      </c>
      <c r="H13" s="77">
        <v>5</v>
      </c>
      <c r="I13" s="87">
        <f>G13-F13</f>
        <v>0.35775510204081939</v>
      </c>
      <c r="J13" s="88">
        <v>8.4050925925925932E-2</v>
      </c>
      <c r="K13" s="88">
        <f>J13-J12</f>
        <v>2.5150462962962965E-2</v>
      </c>
      <c r="L13" s="88">
        <f>K13+K10</f>
        <v>3.5763888888888894E-2</v>
      </c>
      <c r="M13" s="81"/>
      <c r="N13" s="82"/>
    </row>
    <row r="14" spans="1:16" s="3" customFormat="1" ht="30" customHeight="1" x14ac:dyDescent="0.25">
      <c r="A14" s="89"/>
      <c r="B14" s="90"/>
      <c r="C14" s="91"/>
      <c r="D14" s="91"/>
      <c r="E14" s="91"/>
      <c r="F14" s="92">
        <f>AVERAGE(F10,F13)</f>
        <v>41</v>
      </c>
      <c r="G14" s="93">
        <f>AVERAGE(G10,G13)</f>
        <v>41.515306122448983</v>
      </c>
      <c r="H14" s="93" t="s">
        <v>124</v>
      </c>
      <c r="I14" s="94">
        <f>AVERAGE(I10,I13)</f>
        <v>0.51530612244898322</v>
      </c>
      <c r="J14" s="91"/>
      <c r="K14" s="91"/>
      <c r="L14" s="91"/>
      <c r="M14" s="95"/>
      <c r="N14" s="95"/>
    </row>
    <row r="15" spans="1:16" ht="27.75" customHeight="1" x14ac:dyDescent="0.25">
      <c r="A15" s="96"/>
      <c r="B15" s="96"/>
      <c r="C15" s="96"/>
      <c r="D15" s="97"/>
      <c r="E15" s="98"/>
      <c r="F15" s="99">
        <f>AVERAGE(F11,F12)</f>
        <v>41.195</v>
      </c>
      <c r="G15" s="100">
        <f>AVERAGE(G11,G12)</f>
        <v>41.612945454545454</v>
      </c>
      <c r="H15" s="100" t="s">
        <v>125</v>
      </c>
      <c r="I15" s="101">
        <f>AVERAGE(I11,I12)</f>
        <v>0.41794545454544973</v>
      </c>
      <c r="J15" s="98"/>
      <c r="K15" s="98" t="s">
        <v>32</v>
      </c>
      <c r="L15" s="98"/>
      <c r="M15" s="95"/>
      <c r="N15" s="95"/>
    </row>
    <row r="16" spans="1:16" ht="30" customHeight="1" thickBot="1" x14ac:dyDescent="0.3">
      <c r="A16" s="102"/>
      <c r="B16" s="102"/>
      <c r="C16" s="102"/>
      <c r="D16" s="98"/>
      <c r="E16" s="98"/>
      <c r="F16" s="103">
        <f>AVERAGE(F10:F13)</f>
        <v>41.097500000000004</v>
      </c>
      <c r="G16" s="104">
        <f>AVERAGE(G10:G13)</f>
        <v>41.564125788497222</v>
      </c>
      <c r="H16" s="105"/>
      <c r="I16" s="106">
        <f>AVERAGE(I10:I13)</f>
        <v>0.46662578849721648</v>
      </c>
      <c r="J16" s="98"/>
      <c r="K16" s="98"/>
      <c r="L16" s="98"/>
      <c r="M16" s="102"/>
      <c r="N16" s="102"/>
    </row>
    <row r="19" spans="13:14" x14ac:dyDescent="0.25">
      <c r="M19" s="2"/>
      <c r="N19" s="2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F10" sqref="F10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7.5" customHeight="1" x14ac:dyDescent="0.25"/>
    <row r="6" spans="1:16" ht="17.25" x14ac:dyDescent="0.3">
      <c r="A6" s="130" t="s">
        <v>64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6" ht="7.5" customHeight="1" x14ac:dyDescent="0.25"/>
    <row r="8" spans="1:16" s="2" customFormat="1" ht="20.25" customHeight="1" x14ac:dyDescent="0.25">
      <c r="A8" s="174" t="s">
        <v>48</v>
      </c>
      <c r="B8" s="175" t="s">
        <v>17</v>
      </c>
      <c r="C8" s="176" t="s">
        <v>22</v>
      </c>
      <c r="D8" s="175" t="s">
        <v>49</v>
      </c>
      <c r="E8" s="178" t="s">
        <v>50</v>
      </c>
      <c r="F8" s="180" t="s">
        <v>51</v>
      </c>
      <c r="G8" s="181"/>
      <c r="H8" s="181"/>
      <c r="I8" s="182"/>
      <c r="J8" s="183" t="s">
        <v>52</v>
      </c>
      <c r="K8" s="174" t="s">
        <v>53</v>
      </c>
      <c r="L8" s="174"/>
      <c r="M8" s="68"/>
      <c r="N8" s="68"/>
    </row>
    <row r="9" spans="1:16" s="2" customFormat="1" ht="27.75" customHeight="1" thickBot="1" x14ac:dyDescent="0.3">
      <c r="A9" s="174"/>
      <c r="B9" s="175"/>
      <c r="C9" s="177"/>
      <c r="D9" s="175"/>
      <c r="E9" s="179"/>
      <c r="F9" s="69" t="s">
        <v>54</v>
      </c>
      <c r="G9" s="69" t="s">
        <v>55</v>
      </c>
      <c r="H9" s="69" t="s">
        <v>56</v>
      </c>
      <c r="I9" s="70" t="s">
        <v>57</v>
      </c>
      <c r="J9" s="184"/>
      <c r="K9" s="71" t="s">
        <v>58</v>
      </c>
      <c r="L9" s="71" t="s">
        <v>59</v>
      </c>
      <c r="M9" s="72" t="s">
        <v>60</v>
      </c>
      <c r="N9" s="72" t="s">
        <v>61</v>
      </c>
    </row>
    <row r="10" spans="1:16" s="3" customFormat="1" ht="30" customHeight="1" thickBot="1" x14ac:dyDescent="0.3">
      <c r="A10" s="73">
        <v>1</v>
      </c>
      <c r="B10" s="74" t="s">
        <v>80</v>
      </c>
      <c r="C10" s="75">
        <v>21</v>
      </c>
      <c r="D10" s="75">
        <v>40</v>
      </c>
      <c r="E10" s="76">
        <f>D10</f>
        <v>40</v>
      </c>
      <c r="F10" s="122">
        <v>40.909999999999997</v>
      </c>
      <c r="G10" s="117">
        <f>(41.58+41.04+40.91+41.24+40.94+40.94+41.33+41.49+41.28+41.19+40.99+41.81+41.39+41.96+41.39+42.14+42.09+41.44+41.66+41.73+41.37+41.11+41.2+41.32+41.57+42.36+41.26+41.46+42.06+41.04+41.62+41.26+41.11+41.04+41.04+41.42+41.27+41.21+41.37)/39</f>
        <v>41.400769230769221</v>
      </c>
      <c r="H10" s="77">
        <v>3</v>
      </c>
      <c r="I10" s="78">
        <f>G10-F10</f>
        <v>0.49076923076922441</v>
      </c>
      <c r="J10" s="79">
        <v>1.923611111111111E-2</v>
      </c>
      <c r="K10" s="79">
        <f>J10</f>
        <v>1.923611111111111E-2</v>
      </c>
      <c r="L10" s="80">
        <f>K10</f>
        <v>1.923611111111111E-2</v>
      </c>
      <c r="M10" s="81" t="s">
        <v>102</v>
      </c>
      <c r="N10" s="82"/>
      <c r="O10" s="172"/>
      <c r="P10" s="171"/>
    </row>
    <row r="11" spans="1:16" s="3" customFormat="1" ht="30" customHeight="1" thickBot="1" x14ac:dyDescent="0.3">
      <c r="A11" s="73">
        <v>2</v>
      </c>
      <c r="B11" s="74" t="s">
        <v>81</v>
      </c>
      <c r="C11" s="75">
        <v>13</v>
      </c>
      <c r="D11" s="75">
        <v>76</v>
      </c>
      <c r="E11" s="76">
        <f>D11-D10</f>
        <v>36</v>
      </c>
      <c r="F11" s="119">
        <v>41.38</v>
      </c>
      <c r="G11" s="107">
        <f>(42.06+42.04+41.65+41.79+41.73+41.56+41.63+41.7+41.61+41.79+41.56+41.63+41.55+41.41+41.68+41.38+41.46+41.64+41.66+41.76+41.56+41.51+41.68+41.82+41.73+41.71+41.54+41.8+41.63+41.7+41.75+41.93+41.85+41.83+42.12)/35</f>
        <v>41.698571428571427</v>
      </c>
      <c r="H11" s="77">
        <v>1</v>
      </c>
      <c r="I11" s="78">
        <f>G11-F11</f>
        <v>0.31857142857142406</v>
      </c>
      <c r="J11" s="79">
        <v>3.7731481481481484E-2</v>
      </c>
      <c r="K11" s="79">
        <f>J11-J10</f>
        <v>1.8495370370370374E-2</v>
      </c>
      <c r="L11" s="80">
        <f>K11</f>
        <v>1.8495370370370374E-2</v>
      </c>
      <c r="M11" s="81" t="s">
        <v>126</v>
      </c>
      <c r="N11" s="82"/>
      <c r="O11" s="172"/>
      <c r="P11" s="171"/>
    </row>
    <row r="12" spans="1:16" s="3" customFormat="1" ht="30" customHeight="1" thickBot="1" x14ac:dyDescent="0.3">
      <c r="A12" s="73">
        <v>3</v>
      </c>
      <c r="B12" s="74" t="s">
        <v>81</v>
      </c>
      <c r="C12" s="75">
        <v>8</v>
      </c>
      <c r="D12" s="75">
        <v>112</v>
      </c>
      <c r="E12" s="76">
        <f>D12-D11</f>
        <v>36</v>
      </c>
      <c r="F12" s="121">
        <v>41.26</v>
      </c>
      <c r="G12" s="117">
        <f>(42.09+41.6+41.41+41.77+41.47+41.77+41.47+41.61+41.74+41.44+41.61+41.81+41.66+41.62+41.7+41.66+41.48+41.72+42.19+41.66+41.58+41.97+42.16+41.75+41.6+41.26+42.07+41.61+41.9+41.48+41.57+42.01+41.88+41.85+41.49)/35</f>
        <v>41.704571428571434</v>
      </c>
      <c r="H12" s="77">
        <v>0</v>
      </c>
      <c r="I12" s="78">
        <f>G12-F12</f>
        <v>0.44457142857143594</v>
      </c>
      <c r="J12" s="79">
        <v>5.6250000000000001E-2</v>
      </c>
      <c r="K12" s="79">
        <f>J12-J11</f>
        <v>1.8518518518518517E-2</v>
      </c>
      <c r="L12" s="79">
        <f>K12+K11</f>
        <v>3.7013888888888888E-2</v>
      </c>
      <c r="M12" s="81" t="s">
        <v>127</v>
      </c>
      <c r="N12" s="82"/>
    </row>
    <row r="13" spans="1:16" s="3" customFormat="1" ht="30" customHeight="1" thickBot="1" x14ac:dyDescent="0.3">
      <c r="A13" s="84" t="s">
        <v>62</v>
      </c>
      <c r="B13" s="85" t="s">
        <v>80</v>
      </c>
      <c r="C13" s="86">
        <v>7</v>
      </c>
      <c r="D13" s="86">
        <v>168</v>
      </c>
      <c r="E13" s="76">
        <f>D13-D12</f>
        <v>56</v>
      </c>
      <c r="F13" s="120">
        <v>41.08</v>
      </c>
      <c r="G13" s="83">
        <f>(41.12+41.28+41.51+41.91+41.39+41.22+41.16+41.41+41.29+41.53+41.2+41.35+41.55+41.64+41.39+41.5+41.38+41.12+41.63+41.86+41.39+41.21+41.64+41.08+41.19+41.66+41.36+41.43+41.61+41.68+41.28+41.33+41.15+41.45+41.27+41.34+41.24+41.25+41.6+41.26+41.38+41.13+41.32+41.39+41.33+41.29+41.33+41.69+42.32+42.08+41.51+41.81+41.71+42.31+41.89)/55</f>
        <v>41.460909090909091</v>
      </c>
      <c r="H13" s="77">
        <v>4</v>
      </c>
      <c r="I13" s="87">
        <f>G13-F13</f>
        <v>0.38090909090909264</v>
      </c>
      <c r="J13" s="88">
        <v>8.4212962962962976E-2</v>
      </c>
      <c r="K13" s="88">
        <f>J13-J12</f>
        <v>2.7962962962962974E-2</v>
      </c>
      <c r="L13" s="88">
        <f>K13+K10</f>
        <v>4.7199074074074088E-2</v>
      </c>
      <c r="M13" s="81"/>
      <c r="N13" s="82"/>
    </row>
    <row r="14" spans="1:16" s="3" customFormat="1" ht="30" customHeight="1" x14ac:dyDescent="0.25">
      <c r="A14" s="89"/>
      <c r="B14" s="90"/>
      <c r="C14" s="91"/>
      <c r="D14" s="91"/>
      <c r="E14" s="91"/>
      <c r="F14" s="92">
        <f>AVERAGE(F10,F13)</f>
        <v>40.994999999999997</v>
      </c>
      <c r="G14" s="93">
        <f>AVERAGE(G10,G13)</f>
        <v>41.430839160839156</v>
      </c>
      <c r="H14" s="93" t="s">
        <v>124</v>
      </c>
      <c r="I14" s="94">
        <f>AVERAGE(I10,I13)</f>
        <v>0.43583916083915852</v>
      </c>
      <c r="J14" s="91"/>
      <c r="K14" s="91"/>
      <c r="L14" s="91"/>
      <c r="M14" s="95"/>
      <c r="N14" s="95"/>
    </row>
    <row r="15" spans="1:16" ht="27.75" customHeight="1" x14ac:dyDescent="0.25">
      <c r="A15" s="96"/>
      <c r="B15" s="96"/>
      <c r="C15" s="96"/>
      <c r="D15" s="97"/>
      <c r="E15" s="98"/>
      <c r="F15" s="99">
        <f>AVERAGE(F11,F12)</f>
        <v>41.32</v>
      </c>
      <c r="G15" s="100">
        <f>AVERAGE(G11,G12)</f>
        <v>41.701571428571427</v>
      </c>
      <c r="H15" s="100" t="s">
        <v>113</v>
      </c>
      <c r="I15" s="101">
        <f>AVERAGE(I11,I12)</f>
        <v>0.38157142857143</v>
      </c>
      <c r="J15" s="98"/>
      <c r="K15" s="98" t="s">
        <v>32</v>
      </c>
      <c r="L15" s="98"/>
      <c r="M15" s="95"/>
      <c r="N15" s="95"/>
    </row>
    <row r="16" spans="1:16" ht="30" customHeight="1" thickBot="1" x14ac:dyDescent="0.3">
      <c r="A16" s="102"/>
      <c r="B16" s="102"/>
      <c r="C16" s="102"/>
      <c r="D16" s="98"/>
      <c r="E16" s="98"/>
      <c r="F16" s="103">
        <f>AVERAGE(F10:F13)</f>
        <v>41.157499999999999</v>
      </c>
      <c r="G16" s="104">
        <f>AVERAGE(G10:G13)</f>
        <v>41.566205294705291</v>
      </c>
      <c r="H16" s="105"/>
      <c r="I16" s="106">
        <f>AVERAGE(I10:I13)</f>
        <v>0.40870529470529426</v>
      </c>
      <c r="J16" s="98"/>
      <c r="K16" s="98"/>
      <c r="L16" s="98"/>
      <c r="M16" s="102"/>
      <c r="N16" s="102"/>
    </row>
    <row r="19" spans="13:14" x14ac:dyDescent="0.25">
      <c r="M19" s="2"/>
      <c r="N19" s="2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A6" sqref="A6:L6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7.5" customHeight="1" x14ac:dyDescent="0.25"/>
    <row r="6" spans="1:16" ht="17.25" x14ac:dyDescent="0.3">
      <c r="A6" s="130" t="s">
        <v>67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6" ht="7.5" customHeight="1" x14ac:dyDescent="0.25"/>
    <row r="8" spans="1:16" s="2" customFormat="1" ht="20.25" customHeight="1" x14ac:dyDescent="0.25">
      <c r="A8" s="174" t="s">
        <v>48</v>
      </c>
      <c r="B8" s="175" t="s">
        <v>17</v>
      </c>
      <c r="C8" s="176" t="s">
        <v>22</v>
      </c>
      <c r="D8" s="175" t="s">
        <v>49</v>
      </c>
      <c r="E8" s="178" t="s">
        <v>50</v>
      </c>
      <c r="F8" s="180" t="s">
        <v>51</v>
      </c>
      <c r="G8" s="181"/>
      <c r="H8" s="181"/>
      <c r="I8" s="182"/>
      <c r="J8" s="183" t="s">
        <v>52</v>
      </c>
      <c r="K8" s="174" t="s">
        <v>53</v>
      </c>
      <c r="L8" s="174"/>
      <c r="M8" s="68"/>
      <c r="N8" s="68"/>
    </row>
    <row r="9" spans="1:16" s="2" customFormat="1" ht="27.75" customHeight="1" x14ac:dyDescent="0.25">
      <c r="A9" s="174"/>
      <c r="B9" s="175"/>
      <c r="C9" s="177"/>
      <c r="D9" s="175"/>
      <c r="E9" s="179"/>
      <c r="F9" s="69" t="s">
        <v>54</v>
      </c>
      <c r="G9" s="69" t="s">
        <v>55</v>
      </c>
      <c r="H9" s="69" t="s">
        <v>56</v>
      </c>
      <c r="I9" s="70" t="s">
        <v>57</v>
      </c>
      <c r="J9" s="184"/>
      <c r="K9" s="71" t="s">
        <v>58</v>
      </c>
      <c r="L9" s="71" t="s">
        <v>59</v>
      </c>
      <c r="M9" s="72" t="s">
        <v>60</v>
      </c>
      <c r="N9" s="72" t="s">
        <v>61</v>
      </c>
    </row>
    <row r="10" spans="1:16" s="3" customFormat="1" ht="30" customHeight="1" x14ac:dyDescent="0.25">
      <c r="A10" s="73">
        <v>1</v>
      </c>
      <c r="B10" s="74" t="s">
        <v>33</v>
      </c>
      <c r="C10" s="75">
        <v>2</v>
      </c>
      <c r="D10" s="75">
        <v>40</v>
      </c>
      <c r="E10" s="76">
        <f>D10</f>
        <v>40</v>
      </c>
      <c r="F10" s="77">
        <v>41.26</v>
      </c>
      <c r="G10" s="83">
        <f>(41.58+41.57+41.44+41.26+41.57+41.29+41.36+41.44+41.33+41.63+41.87+41.66+41.57+41.47+41.39+41.35+41.37+41.43+41.3+41.61+41.28+41.66+41.33+41.44+41.37+41.32+41.44+41.94+41.81+42.01+41.57+41.6+41.5+41.47+41.69+41.56+41.35+41.48+41.86)/39</f>
        <v>41.517179487179476</v>
      </c>
      <c r="H10" s="77">
        <v>9</v>
      </c>
      <c r="I10" s="78">
        <f>G10-F10</f>
        <v>0.25717948717947792</v>
      </c>
      <c r="J10" s="79">
        <v>1.9317129629629629E-2</v>
      </c>
      <c r="K10" s="79">
        <f>J10</f>
        <v>1.9317129629629629E-2</v>
      </c>
      <c r="L10" s="80">
        <f>K10</f>
        <v>1.9317129629629629E-2</v>
      </c>
      <c r="M10" s="81" t="s">
        <v>82</v>
      </c>
      <c r="N10" s="82">
        <v>-4</v>
      </c>
      <c r="O10" s="170" t="s">
        <v>83</v>
      </c>
      <c r="P10" s="171"/>
    </row>
    <row r="11" spans="1:16" s="3" customFormat="1" ht="30" customHeight="1" thickBot="1" x14ac:dyDescent="0.3">
      <c r="A11" s="73">
        <v>2</v>
      </c>
      <c r="B11" s="74" t="s">
        <v>37</v>
      </c>
      <c r="C11" s="75">
        <v>7</v>
      </c>
      <c r="D11" s="75">
        <v>76</v>
      </c>
      <c r="E11" s="76">
        <f>D11-D10</f>
        <v>36</v>
      </c>
      <c r="F11" s="118">
        <v>41.33</v>
      </c>
      <c r="G11" s="107">
        <f>(41.87+42.12+41.94+41.71+41.83+42.15+41.68+41.59+41.53+41.61+42.11+41.71+41.72+41.57+41.5+42.16+41.67+41.63+41.58+41.52+41.53+42.3+41.79+41.33+41.45+41.48+41.74+41.61+41.62+42.7+42.09+41.65+41.99+41.65+42.15)/35</f>
        <v>41.779428571428568</v>
      </c>
      <c r="H11" s="77">
        <v>0</v>
      </c>
      <c r="I11" s="78">
        <f>G11-F11</f>
        <v>0.44942857142856951</v>
      </c>
      <c r="J11" s="79">
        <v>3.7812500000000006E-2</v>
      </c>
      <c r="K11" s="79">
        <f>J11-J10</f>
        <v>1.8495370370370377E-2</v>
      </c>
      <c r="L11" s="80">
        <f>K11</f>
        <v>1.8495370370370377E-2</v>
      </c>
      <c r="M11" s="81" t="s">
        <v>98</v>
      </c>
      <c r="N11" s="82">
        <v>-4</v>
      </c>
      <c r="O11" s="172"/>
      <c r="P11" s="171"/>
    </row>
    <row r="12" spans="1:16" s="3" customFormat="1" ht="30" customHeight="1" thickBot="1" x14ac:dyDescent="0.3">
      <c r="A12" s="73">
        <v>3</v>
      </c>
      <c r="B12" s="74" t="s">
        <v>33</v>
      </c>
      <c r="C12" s="75">
        <v>6</v>
      </c>
      <c r="D12" s="75">
        <v>119</v>
      </c>
      <c r="E12" s="76">
        <f>D12-D11</f>
        <v>43</v>
      </c>
      <c r="F12" s="122">
        <v>41.03</v>
      </c>
      <c r="G12" s="117">
        <f>(41.57+41.5+41.5+41.23+41.3+41.23+41.35+41.16+41.26+41.33+41.16+41.28+41.43+41.62+41.32+41.03+41.1+41.17+41.47+41.33+41.48+41.34+41.28+41.19+41.3+41.33+41.25+41.33+41.21+41.1+41.18+41.07+41.17+41.22+41.13+41.3+41.19+41.15+41.27+41.41+46.09+41.46)/42</f>
        <v>41.399761904761903</v>
      </c>
      <c r="H12" s="77">
        <v>4</v>
      </c>
      <c r="I12" s="78">
        <f>G12-F12</f>
        <v>0.36976190476190141</v>
      </c>
      <c r="J12" s="79">
        <v>5.9467592592592593E-2</v>
      </c>
      <c r="K12" s="79">
        <f>J12-J11</f>
        <v>2.1655092592592587E-2</v>
      </c>
      <c r="L12" s="79">
        <f>K12+K10</f>
        <v>4.0972222222222215E-2</v>
      </c>
      <c r="M12" s="81" t="s">
        <v>110</v>
      </c>
      <c r="N12" s="82"/>
    </row>
    <row r="13" spans="1:16" s="3" customFormat="1" ht="30" customHeight="1" thickBot="1" x14ac:dyDescent="0.3">
      <c r="A13" s="84" t="s">
        <v>62</v>
      </c>
      <c r="B13" s="85" t="s">
        <v>37</v>
      </c>
      <c r="C13" s="86">
        <v>10</v>
      </c>
      <c r="D13" s="86">
        <v>168</v>
      </c>
      <c r="E13" s="76">
        <f>D13-D12</f>
        <v>49</v>
      </c>
      <c r="F13" s="123">
        <v>41.08</v>
      </c>
      <c r="G13" s="117">
        <f>(41.63+41.37+41.29+41.34+41.48+41.51+41.71+41.45+41.12+41.23+41.08+41.61+41.4+41.75+41.69+41.54+42+42.58+41.86+41.68+42.01+41.86+41.69+41.96+41.99+41.64+41.89+42.03+42.24+42.48+41.56+41.3+41.67+41.5+41.08+41.14+41.12+41.25+41.1+41.49+41.54+41.23+41.21+41.24+41.26+41.46+41.29+41.28)/48</f>
        <v>41.558958333333337</v>
      </c>
      <c r="H13" s="77">
        <v>4</v>
      </c>
      <c r="I13" s="87">
        <f>G13-F13</f>
        <v>0.47895833333333826</v>
      </c>
      <c r="J13" s="88">
        <v>8.4456018518518527E-2</v>
      </c>
      <c r="K13" s="88">
        <f>J13-J12</f>
        <v>2.4988425925925935E-2</v>
      </c>
      <c r="L13" s="88">
        <f>K13+K11</f>
        <v>4.3483796296296312E-2</v>
      </c>
      <c r="M13" s="81"/>
      <c r="N13" s="82">
        <v>10</v>
      </c>
      <c r="O13" s="116" t="s">
        <v>117</v>
      </c>
    </row>
    <row r="14" spans="1:16" s="3" customFormat="1" ht="30" customHeight="1" x14ac:dyDescent="0.25">
      <c r="A14" s="89"/>
      <c r="B14" s="90"/>
      <c r="C14" s="91"/>
      <c r="D14" s="91"/>
      <c r="E14" s="91"/>
      <c r="F14" s="92">
        <f>AVERAGE(F10,F12)</f>
        <v>41.144999999999996</v>
      </c>
      <c r="G14" s="93">
        <f>AVERAGE(G10,G12)</f>
        <v>41.458470695970689</v>
      </c>
      <c r="H14" s="93" t="s">
        <v>84</v>
      </c>
      <c r="I14" s="94">
        <f>AVERAGE(I10,I12)</f>
        <v>0.31347069597068966</v>
      </c>
      <c r="J14" s="91"/>
      <c r="K14" s="91"/>
      <c r="L14" s="91"/>
      <c r="M14" s="95"/>
      <c r="N14" s="95"/>
    </row>
    <row r="15" spans="1:16" ht="27.75" customHeight="1" x14ac:dyDescent="0.25">
      <c r="A15" s="96"/>
      <c r="B15" s="96"/>
      <c r="C15" s="96"/>
      <c r="D15" s="97"/>
      <c r="E15" s="98"/>
      <c r="F15" s="99">
        <f>AVERAGE(F11,F13)</f>
        <v>41.204999999999998</v>
      </c>
      <c r="G15" s="100">
        <f>AVERAGE(G11,G13)</f>
        <v>41.669193452380952</v>
      </c>
      <c r="H15" s="100" t="s">
        <v>85</v>
      </c>
      <c r="I15" s="101">
        <f>AVERAGE(I11,I13)</f>
        <v>0.46419345238095389</v>
      </c>
      <c r="J15" s="98"/>
      <c r="K15" s="98" t="s">
        <v>32</v>
      </c>
      <c r="L15" s="98"/>
      <c r="M15" s="95"/>
      <c r="N15" s="95"/>
    </row>
    <row r="16" spans="1:16" ht="30" customHeight="1" thickBot="1" x14ac:dyDescent="0.3">
      <c r="A16" s="102"/>
      <c r="B16" s="102"/>
      <c r="C16" s="102"/>
      <c r="D16" s="98"/>
      <c r="E16" s="98"/>
      <c r="F16" s="103">
        <f>AVERAGE(F10:F13)</f>
        <v>41.174999999999997</v>
      </c>
      <c r="G16" s="104">
        <f>AVERAGE(G10:G13)</f>
        <v>41.563832074175821</v>
      </c>
      <c r="H16" s="105"/>
      <c r="I16" s="106">
        <f>AVERAGE(I10:I13)</f>
        <v>0.38883207417582177</v>
      </c>
      <c r="J16" s="98"/>
      <c r="K16" s="98"/>
      <c r="L16" s="98"/>
      <c r="M16" s="102"/>
      <c r="N16" s="102"/>
    </row>
    <row r="19" spans="13:14" x14ac:dyDescent="0.25">
      <c r="M19" s="2"/>
      <c r="N19" s="2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K14" sqref="K14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7.5" customHeight="1" x14ac:dyDescent="0.25"/>
    <row r="6" spans="1:16" ht="17.25" x14ac:dyDescent="0.3">
      <c r="A6" s="130" t="s">
        <v>14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6" ht="7.5" customHeight="1" x14ac:dyDescent="0.25"/>
    <row r="8" spans="1:16" s="2" customFormat="1" ht="20.25" customHeight="1" x14ac:dyDescent="0.25">
      <c r="A8" s="174" t="s">
        <v>48</v>
      </c>
      <c r="B8" s="175" t="s">
        <v>17</v>
      </c>
      <c r="C8" s="176" t="s">
        <v>22</v>
      </c>
      <c r="D8" s="175" t="s">
        <v>49</v>
      </c>
      <c r="E8" s="178" t="s">
        <v>50</v>
      </c>
      <c r="F8" s="180" t="s">
        <v>51</v>
      </c>
      <c r="G8" s="181"/>
      <c r="H8" s="181"/>
      <c r="I8" s="182"/>
      <c r="J8" s="183" t="s">
        <v>52</v>
      </c>
      <c r="K8" s="174" t="s">
        <v>53</v>
      </c>
      <c r="L8" s="174"/>
      <c r="M8" s="68"/>
      <c r="N8" s="68"/>
    </row>
    <row r="9" spans="1:16" s="2" customFormat="1" ht="27.75" customHeight="1" thickBot="1" x14ac:dyDescent="0.3">
      <c r="A9" s="174"/>
      <c r="B9" s="175"/>
      <c r="C9" s="177"/>
      <c r="D9" s="175"/>
      <c r="E9" s="179"/>
      <c r="F9" s="69" t="s">
        <v>54</v>
      </c>
      <c r="G9" s="69" t="s">
        <v>55</v>
      </c>
      <c r="H9" s="69" t="s">
        <v>56</v>
      </c>
      <c r="I9" s="70" t="s">
        <v>57</v>
      </c>
      <c r="J9" s="184"/>
      <c r="K9" s="71" t="s">
        <v>58</v>
      </c>
      <c r="L9" s="71" t="s">
        <v>59</v>
      </c>
      <c r="M9" s="72" t="s">
        <v>60</v>
      </c>
      <c r="N9" s="72" t="s">
        <v>61</v>
      </c>
    </row>
    <row r="10" spans="1:16" s="3" customFormat="1" ht="30" customHeight="1" thickBot="1" x14ac:dyDescent="0.3">
      <c r="A10" s="73">
        <v>1</v>
      </c>
      <c r="B10" s="74" t="s">
        <v>41</v>
      </c>
      <c r="C10" s="75">
        <v>10</v>
      </c>
      <c r="D10" s="75">
        <v>41</v>
      </c>
      <c r="E10" s="76">
        <f>D10</f>
        <v>41</v>
      </c>
      <c r="F10" s="122">
        <v>41.02</v>
      </c>
      <c r="G10" s="117">
        <f>(41.6+41.36+41.11+41.02+41.4+41.37+41.42+41.46+41.24+41.22+41.12+41.26+41.47+41.82+41.56+41.51+41.56+41.59+41.54+41.68+41.72+41.61+41.34+41.56+41.23+41.91+41.85+42.46+41.19+41.41+41.35+41.21+41.4+41.21+41.39+41.29+41.68+41.59+41.89+41.71)/40</f>
        <v>41.48275000000001</v>
      </c>
      <c r="H10" s="77">
        <v>2</v>
      </c>
      <c r="I10" s="78">
        <f>G10-F10</f>
        <v>0.46275000000000688</v>
      </c>
      <c r="J10" s="79">
        <v>1.9756944444444445E-2</v>
      </c>
      <c r="K10" s="79">
        <f>J10</f>
        <v>1.9756944444444445E-2</v>
      </c>
      <c r="L10" s="80">
        <f>K10</f>
        <v>1.9756944444444445E-2</v>
      </c>
      <c r="M10" s="81" t="s">
        <v>95</v>
      </c>
      <c r="N10" s="82"/>
      <c r="O10" s="172"/>
      <c r="P10" s="171"/>
    </row>
    <row r="11" spans="1:16" s="3" customFormat="1" ht="30" customHeight="1" thickBot="1" x14ac:dyDescent="0.3">
      <c r="A11" s="73">
        <v>2</v>
      </c>
      <c r="B11" s="74" t="s">
        <v>28</v>
      </c>
      <c r="C11" s="75">
        <v>9</v>
      </c>
      <c r="D11" s="75">
        <v>89</v>
      </c>
      <c r="E11" s="76">
        <f>D11-D10</f>
        <v>48</v>
      </c>
      <c r="F11" s="128">
        <v>41.25</v>
      </c>
      <c r="G11" s="107">
        <f>(42.2+41.44+41.57+41.77+41.7+41.56+41.78+41.49+41.63+41.59+41.93+41.75+41.66+41.36+41.98+41.78+41.94+41.56+41.77+41.27+41.86+42.1+41.43+41.32+41.8+41.73+41.4+41.33+42.62+42.05+41.67+42.09+41.71+41.83+41.38+41.57+41.47+41.47+42.06+41.27+41.25+42.74+41.78+41.92+41.378+42.24+42.08)/47</f>
        <v>41.729319148936163</v>
      </c>
      <c r="H11" s="77">
        <v>4</v>
      </c>
      <c r="I11" s="78">
        <f>G11-F11</f>
        <v>0.47931914893616323</v>
      </c>
      <c r="J11" s="79">
        <v>4.4085648148148145E-2</v>
      </c>
      <c r="K11" s="79">
        <f>J11-J10</f>
        <v>2.43287037037037E-2</v>
      </c>
      <c r="L11" s="80">
        <f>K11</f>
        <v>2.43287037037037E-2</v>
      </c>
      <c r="M11" s="81" t="s">
        <v>121</v>
      </c>
      <c r="N11" s="82"/>
      <c r="O11" s="172"/>
      <c r="P11" s="171"/>
    </row>
    <row r="12" spans="1:16" s="3" customFormat="1" ht="30" customHeight="1" thickBot="1" x14ac:dyDescent="0.3">
      <c r="A12" s="73">
        <v>3</v>
      </c>
      <c r="B12" s="74" t="s">
        <v>28</v>
      </c>
      <c r="C12" s="75">
        <v>13</v>
      </c>
      <c r="D12" s="75">
        <v>118</v>
      </c>
      <c r="E12" s="76">
        <f>D12-D11</f>
        <v>29</v>
      </c>
      <c r="F12" s="121">
        <v>41.22</v>
      </c>
      <c r="G12" s="117">
        <f>(42.05+41.88+41.84+41.4+41.55+41.33+41.55+41.3+41.36+41.48+41.22+41.35+41.34+41.57+41.4+41.44+41.27+41.29+41.76+41.53+41.73+41.5+41.73+42.15+41.75+41.88+41.84+41.91)/28</f>
        <v>41.585714285714289</v>
      </c>
      <c r="H12" s="77">
        <v>3</v>
      </c>
      <c r="I12" s="78">
        <f>G12-F12</f>
        <v>0.3657142857142901</v>
      </c>
      <c r="J12" s="79">
        <v>5.9155092592592586E-2</v>
      </c>
      <c r="K12" s="79">
        <f>J12-J11</f>
        <v>1.5069444444444441E-2</v>
      </c>
      <c r="L12" s="79">
        <f>K12+K11</f>
        <v>3.939814814814814E-2</v>
      </c>
      <c r="M12" s="81" t="s">
        <v>122</v>
      </c>
      <c r="N12" s="82"/>
    </row>
    <row r="13" spans="1:16" s="3" customFormat="1" ht="30" customHeight="1" thickBot="1" x14ac:dyDescent="0.3">
      <c r="A13" s="84" t="s">
        <v>62</v>
      </c>
      <c r="B13" s="85" t="s">
        <v>41</v>
      </c>
      <c r="C13" s="86">
        <v>8</v>
      </c>
      <c r="D13" s="86">
        <v>168</v>
      </c>
      <c r="E13" s="76">
        <f>D13-D12</f>
        <v>50</v>
      </c>
      <c r="F13" s="120">
        <v>41.03</v>
      </c>
      <c r="G13" s="83">
        <f>(41.73+41.65+41.7+41.4+41.35+41.57+43.65+41.83+41.5+41.49+41.43+41.41+41.55+41.44+41.4+41.55+41.46+41.35+41.72+41.67+41.49+41.58+41.21+41.15+41.38+41.5+41.45+41.5+41.17+41.35+41.36+41.44+41.16+41.32+41.47+41.4+41.03+41.23+41.33+41.59+41.39+41.57+41.43+41.43+41.32+41.32+41.32+41.36+41.47)/49</f>
        <v>41.481020408163261</v>
      </c>
      <c r="H13" s="77">
        <v>0</v>
      </c>
      <c r="I13" s="87">
        <f>G13-F13</f>
        <v>0.45102040816325939</v>
      </c>
      <c r="J13" s="88">
        <v>8.4259259259259256E-2</v>
      </c>
      <c r="K13" s="88">
        <f>J13-J12</f>
        <v>2.510416666666667E-2</v>
      </c>
      <c r="L13" s="88">
        <f>K13+K10</f>
        <v>4.4861111111111115E-2</v>
      </c>
      <c r="M13" s="81"/>
      <c r="N13" s="82"/>
    </row>
    <row r="14" spans="1:16" s="3" customFormat="1" ht="30" customHeight="1" x14ac:dyDescent="0.25">
      <c r="A14" s="89"/>
      <c r="B14" s="90"/>
      <c r="C14" s="91"/>
      <c r="D14" s="91"/>
      <c r="E14" s="91"/>
      <c r="F14" s="92">
        <f>AVERAGE(F10,F13)</f>
        <v>41.025000000000006</v>
      </c>
      <c r="G14" s="93">
        <f>AVERAGE(G10,G13)</f>
        <v>41.481885204081635</v>
      </c>
      <c r="H14" s="93" t="s">
        <v>93</v>
      </c>
      <c r="I14" s="94">
        <f>AVERAGE(I10,I13)</f>
        <v>0.45688520408163313</v>
      </c>
      <c r="J14" s="91"/>
      <c r="K14" s="91"/>
      <c r="L14" s="91"/>
      <c r="M14" s="95"/>
      <c r="N14" s="95"/>
    </row>
    <row r="15" spans="1:16" ht="27.75" customHeight="1" x14ac:dyDescent="0.25">
      <c r="A15" s="96"/>
      <c r="B15" s="96"/>
      <c r="C15" s="96"/>
      <c r="D15" s="97"/>
      <c r="E15" s="98"/>
      <c r="F15" s="99">
        <f>AVERAGE(G11,F12)</f>
        <v>41.474659574468077</v>
      </c>
      <c r="G15" s="100">
        <f>AVERAGE(G11,G12)</f>
        <v>41.657516717325223</v>
      </c>
      <c r="H15" s="100" t="s">
        <v>94</v>
      </c>
      <c r="I15" s="101">
        <f>AVERAGE(I11,I12)</f>
        <v>0.42251671732522667</v>
      </c>
      <c r="J15" s="98"/>
      <c r="K15" s="98" t="s">
        <v>32</v>
      </c>
      <c r="L15" s="98"/>
      <c r="M15" s="95"/>
      <c r="N15" s="95"/>
    </row>
    <row r="16" spans="1:16" ht="30" customHeight="1" thickBot="1" x14ac:dyDescent="0.3">
      <c r="A16" s="102"/>
      <c r="B16" s="102"/>
      <c r="C16" s="102"/>
      <c r="D16" s="98"/>
      <c r="E16" s="98"/>
      <c r="F16" s="103">
        <f>AVERAGE(F10:F13)</f>
        <v>41.13</v>
      </c>
      <c r="G16" s="104">
        <f>AVERAGE(G10:G13)</f>
        <v>41.569700960703429</v>
      </c>
      <c r="H16" s="105"/>
      <c r="I16" s="106">
        <f>AVERAGE(I10:I13)</f>
        <v>0.4397009607034299</v>
      </c>
      <c r="J16" s="98"/>
      <c r="K16" s="98"/>
      <c r="L16" s="98"/>
      <c r="M16" s="102"/>
      <c r="N16" s="102"/>
    </row>
    <row r="19" spans="13:14" x14ac:dyDescent="0.25">
      <c r="M19" s="2"/>
      <c r="N19" s="2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A6" sqref="A6:L6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7.5" customHeight="1" x14ac:dyDescent="0.25"/>
    <row r="6" spans="1:16" ht="17.25" x14ac:dyDescent="0.3">
      <c r="A6" s="130" t="s">
        <v>71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6" ht="7.5" customHeight="1" x14ac:dyDescent="0.25"/>
    <row r="8" spans="1:16" s="2" customFormat="1" ht="20.25" customHeight="1" x14ac:dyDescent="0.25">
      <c r="A8" s="174" t="s">
        <v>48</v>
      </c>
      <c r="B8" s="175" t="s">
        <v>17</v>
      </c>
      <c r="C8" s="176" t="s">
        <v>22</v>
      </c>
      <c r="D8" s="175" t="s">
        <v>49</v>
      </c>
      <c r="E8" s="178" t="s">
        <v>50</v>
      </c>
      <c r="F8" s="180" t="s">
        <v>51</v>
      </c>
      <c r="G8" s="181"/>
      <c r="H8" s="181"/>
      <c r="I8" s="182"/>
      <c r="J8" s="183" t="s">
        <v>52</v>
      </c>
      <c r="K8" s="174" t="s">
        <v>53</v>
      </c>
      <c r="L8" s="174"/>
      <c r="M8" s="68"/>
      <c r="N8" s="68"/>
    </row>
    <row r="9" spans="1:16" s="2" customFormat="1" ht="27.75" customHeight="1" x14ac:dyDescent="0.25">
      <c r="A9" s="174"/>
      <c r="B9" s="175"/>
      <c r="C9" s="177"/>
      <c r="D9" s="175"/>
      <c r="E9" s="179"/>
      <c r="F9" s="69" t="s">
        <v>54</v>
      </c>
      <c r="G9" s="69" t="s">
        <v>55</v>
      </c>
      <c r="H9" s="69" t="s">
        <v>56</v>
      </c>
      <c r="I9" s="70" t="s">
        <v>57</v>
      </c>
      <c r="J9" s="184"/>
      <c r="K9" s="71" t="s">
        <v>58</v>
      </c>
      <c r="L9" s="71" t="s">
        <v>59</v>
      </c>
      <c r="M9" s="72" t="s">
        <v>60</v>
      </c>
      <c r="N9" s="72" t="s">
        <v>61</v>
      </c>
      <c r="P9" s="108"/>
    </row>
    <row r="10" spans="1:16" s="3" customFormat="1" ht="30" customHeight="1" thickBot="1" x14ac:dyDescent="0.3">
      <c r="A10" s="73">
        <v>1</v>
      </c>
      <c r="B10" s="74" t="s">
        <v>73</v>
      </c>
      <c r="C10" s="75">
        <v>7</v>
      </c>
      <c r="D10" s="75">
        <v>22</v>
      </c>
      <c r="E10" s="76">
        <f>D10</f>
        <v>22</v>
      </c>
      <c r="F10" s="125">
        <v>41.78</v>
      </c>
      <c r="G10" s="83">
        <f>(42.59+42.22+41.8+41.78+42.1+41.89+42.06+41.96+42.25+42.05+42.17+41.82+41.8+41.84+42.05+41.92+42+42.66+42.44+42.26+42.31)/21</f>
        <v>42.093809523809512</v>
      </c>
      <c r="H10" s="77">
        <v>4</v>
      </c>
      <c r="I10" s="78">
        <f>G10-F10</f>
        <v>0.31380952380951044</v>
      </c>
      <c r="J10" s="79">
        <v>1.0810185185185185E-2</v>
      </c>
      <c r="K10" s="79">
        <f>J10</f>
        <v>1.0810185185185185E-2</v>
      </c>
      <c r="L10" s="80">
        <f>K10</f>
        <v>1.0810185185185185E-2</v>
      </c>
      <c r="M10" s="81" t="s">
        <v>87</v>
      </c>
      <c r="N10" s="82">
        <v>-47</v>
      </c>
      <c r="O10" s="170" t="s">
        <v>88</v>
      </c>
      <c r="P10" s="171"/>
    </row>
    <row r="11" spans="1:16" s="3" customFormat="1" ht="30" customHeight="1" thickBot="1" x14ac:dyDescent="0.3">
      <c r="A11" s="73">
        <v>2</v>
      </c>
      <c r="B11" s="74" t="s">
        <v>73</v>
      </c>
      <c r="C11" s="75">
        <v>8</v>
      </c>
      <c r="D11" s="75">
        <v>73</v>
      </c>
      <c r="E11" s="76">
        <f>D11-D10</f>
        <v>51</v>
      </c>
      <c r="F11" s="126">
        <v>41.47</v>
      </c>
      <c r="G11" s="124">
        <f>(42.2+41.96+41.84+41.93+41.53+41.76+41.85+41.76+41.8+41.78+41.64+41.6+41.59+41.59+41.72+41.83+41.62+41.68+41.47+42.36+41.74+41.72+41.88+41.77+41.59+41.57+41.49+41.62+41.73+41.7+41.49+41.69+41.78+41.84+41.55+42.22+41.83+41.82+41.41+41.72+41.73+41.79+41.73+41.85+41.84+41.8+41.87+41.55+41.75+41.89)/50</f>
        <v>41.749399999999987</v>
      </c>
      <c r="H11" s="77">
        <v>6</v>
      </c>
      <c r="I11" s="78">
        <f>G11-F11</f>
        <v>0.27939999999998832</v>
      </c>
      <c r="J11" s="79">
        <v>3.605324074074074E-2</v>
      </c>
      <c r="K11" s="79">
        <f>J11-J10</f>
        <v>2.5243055555555553E-2</v>
      </c>
      <c r="L11" s="79">
        <f>K11+K10</f>
        <v>3.605324074074074E-2</v>
      </c>
      <c r="M11" s="81" t="s">
        <v>100</v>
      </c>
      <c r="N11" s="82">
        <v>-5</v>
      </c>
      <c r="O11" s="172"/>
      <c r="P11" s="171"/>
    </row>
    <row r="12" spans="1:16" s="3" customFormat="1" ht="30" customHeight="1" thickBot="1" x14ac:dyDescent="0.3">
      <c r="A12" s="73">
        <v>3</v>
      </c>
      <c r="B12" s="74" t="s">
        <v>72</v>
      </c>
      <c r="C12" s="75">
        <v>3</v>
      </c>
      <c r="D12" s="75">
        <v>121</v>
      </c>
      <c r="E12" s="76">
        <f>D12-D11</f>
        <v>48</v>
      </c>
      <c r="F12" s="122">
        <v>41.38</v>
      </c>
      <c r="G12" s="117">
        <f>(42.17+42.07+41.91+41.75+41.67+41.91+41.74+41.72+41.8+42.17+41.86+41.54+41.91+41.52+41.74+41.75+41.7+41.78+41.79+41.83+41.69+41.64+41.84+41.71+41.62+41.43+41.62+41.38+41.96+41.7+41.59+41.99+41.64+41.72+41.74+41.66+41.61+41.59+41.85+41.6+41.43+41.85+41.9+42.33+41.96+41.78+41.74)/47</f>
        <v>41.763829787234037</v>
      </c>
      <c r="H12" s="77">
        <v>2</v>
      </c>
      <c r="I12" s="78">
        <f>G12-F12</f>
        <v>0.38382978723403482</v>
      </c>
      <c r="J12" s="79">
        <v>6.010416666666666E-2</v>
      </c>
      <c r="K12" s="79">
        <f>J12-J11</f>
        <v>2.405092592592592E-2</v>
      </c>
      <c r="L12" s="80">
        <f>K12</f>
        <v>2.405092592592592E-2</v>
      </c>
      <c r="M12" s="81" t="s">
        <v>115</v>
      </c>
      <c r="N12" s="82"/>
    </row>
    <row r="13" spans="1:16" s="3" customFormat="1" ht="30" customHeight="1" thickBot="1" x14ac:dyDescent="0.3">
      <c r="A13" s="84" t="s">
        <v>62</v>
      </c>
      <c r="B13" s="85" t="s">
        <v>72</v>
      </c>
      <c r="C13" s="86">
        <v>13</v>
      </c>
      <c r="D13" s="86">
        <v>168</v>
      </c>
      <c r="E13" s="76">
        <f>D13-D12</f>
        <v>47</v>
      </c>
      <c r="F13" s="120">
        <v>41.39</v>
      </c>
      <c r="G13" s="83">
        <f>(42.7+41.95+42.51+41.54+41.58+41.68+42.58+41.82+41.61+41.89+41.61+41.82+41.61+41.64+41.93+42.66+41.82+41.73+42.04+41.81+41.75+41.87+41.84+41.87+41.88+41.91+42.76+42.77+41.39+41.43+41.7+41.44+41.51+41.73+41.46+41.44+41.96+41.57+41.55+42.35+41.82+41.8+41.74+41.83+41.8+41.66)/46</f>
        <v>41.855652173913043</v>
      </c>
      <c r="H13" s="77">
        <v>4</v>
      </c>
      <c r="I13" s="87">
        <f>G13-F13</f>
        <v>0.46565217391304259</v>
      </c>
      <c r="J13" s="88">
        <v>8.4247685185185175E-2</v>
      </c>
      <c r="K13" s="88">
        <f>J13-J12</f>
        <v>2.4143518518518516E-2</v>
      </c>
      <c r="L13" s="88">
        <f>K13+K12</f>
        <v>4.8194444444444436E-2</v>
      </c>
      <c r="M13" s="81"/>
      <c r="N13" s="82">
        <v>20</v>
      </c>
      <c r="O13" s="116" t="s">
        <v>116</v>
      </c>
    </row>
    <row r="14" spans="1:16" s="3" customFormat="1" ht="30" customHeight="1" x14ac:dyDescent="0.25">
      <c r="A14" s="89"/>
      <c r="B14" s="90"/>
      <c r="C14" s="91"/>
      <c r="D14" s="91"/>
      <c r="E14" s="91"/>
      <c r="F14" s="92">
        <f>AVERAGE(F10,F11)</f>
        <v>41.625</v>
      </c>
      <c r="G14" s="93">
        <f>AVERAGE(G10,G11)</f>
        <v>41.921604761904746</v>
      </c>
      <c r="H14" s="93" t="s">
        <v>89</v>
      </c>
      <c r="I14" s="94">
        <f>AVERAGE(I10,I11)</f>
        <v>0.29660476190474938</v>
      </c>
      <c r="J14" s="91"/>
      <c r="K14" s="91"/>
      <c r="L14" s="91"/>
      <c r="M14" s="95"/>
      <c r="N14" s="95"/>
    </row>
    <row r="15" spans="1:16" ht="27.75" customHeight="1" x14ac:dyDescent="0.25">
      <c r="A15" s="96"/>
      <c r="B15" s="96"/>
      <c r="C15" s="96"/>
      <c r="D15" s="97"/>
      <c r="E15" s="98"/>
      <c r="F15" s="99">
        <f>AVERAGE(F12,F13)</f>
        <v>41.385000000000005</v>
      </c>
      <c r="G15" s="100">
        <f>AVERAGE(G12,G13)</f>
        <v>41.809740980573537</v>
      </c>
      <c r="H15" s="100" t="s">
        <v>84</v>
      </c>
      <c r="I15" s="101">
        <f>AVERAGE(I12,I13)</f>
        <v>0.42474098057353871</v>
      </c>
      <c r="J15" s="98"/>
      <c r="K15" s="98" t="s">
        <v>32</v>
      </c>
      <c r="L15" s="98"/>
      <c r="M15" s="95"/>
      <c r="N15" s="95"/>
    </row>
    <row r="16" spans="1:16" ht="30" customHeight="1" thickBot="1" x14ac:dyDescent="0.3">
      <c r="A16" s="102"/>
      <c r="B16" s="102"/>
      <c r="C16" s="102"/>
      <c r="D16" s="98"/>
      <c r="E16" s="98"/>
      <c r="F16" s="103">
        <f>AVERAGE(F10:F13)</f>
        <v>41.504999999999995</v>
      </c>
      <c r="G16" s="104">
        <f>AVERAGE(G10:G13)</f>
        <v>41.865672871239141</v>
      </c>
      <c r="H16" s="105"/>
      <c r="I16" s="106">
        <f>AVERAGE(I10:I13)</f>
        <v>0.36067287123914404</v>
      </c>
      <c r="J16" s="98"/>
      <c r="K16" s="98"/>
      <c r="L16" s="98"/>
      <c r="M16" s="102"/>
      <c r="N16" s="102"/>
    </row>
    <row r="19" spans="13:14" x14ac:dyDescent="0.25">
      <c r="M19" s="2"/>
      <c r="N19" s="2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</sheetData>
  <mergeCells count="11">
    <mergeCell ref="O10:P11"/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P22"/>
  <sheetViews>
    <sheetView zoomScale="75" zoomScaleNormal="75" workbookViewId="0">
      <selection activeCell="A6" sqref="A6:L6"/>
    </sheetView>
  </sheetViews>
  <sheetFormatPr defaultRowHeight="15" x14ac:dyDescent="0.25"/>
  <cols>
    <col min="1" max="1" width="8.7109375" style="1" customWidth="1"/>
    <col min="2" max="2" width="30.7109375" style="1" customWidth="1"/>
    <col min="3" max="3" width="9.42578125" style="1" customWidth="1"/>
    <col min="4" max="6" width="9.42578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13" style="2" customWidth="1"/>
    <col min="11" max="11" width="12" style="2" customWidth="1"/>
    <col min="12" max="12" width="15.85546875" style="2" customWidth="1"/>
    <col min="13" max="13" width="11.42578125" style="1" customWidth="1"/>
    <col min="14" max="14" width="22.28515625" style="1" customWidth="1"/>
    <col min="15" max="16384" width="9.140625" style="1"/>
  </cols>
  <sheetData>
    <row r="4" spans="1:16" ht="18.75" x14ac:dyDescent="0.3">
      <c r="A4" s="173" t="s">
        <v>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6" ht="7.5" customHeight="1" x14ac:dyDescent="0.25"/>
    <row r="6" spans="1:16" ht="17.25" x14ac:dyDescent="0.3">
      <c r="A6" s="130" t="s">
        <v>90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6" ht="7.5" customHeight="1" x14ac:dyDescent="0.25"/>
    <row r="8" spans="1:16" s="2" customFormat="1" ht="20.25" customHeight="1" x14ac:dyDescent="0.25">
      <c r="A8" s="174" t="s">
        <v>48</v>
      </c>
      <c r="B8" s="175" t="s">
        <v>17</v>
      </c>
      <c r="C8" s="176" t="s">
        <v>22</v>
      </c>
      <c r="D8" s="175" t="s">
        <v>49</v>
      </c>
      <c r="E8" s="178" t="s">
        <v>50</v>
      </c>
      <c r="F8" s="180" t="s">
        <v>51</v>
      </c>
      <c r="G8" s="181"/>
      <c r="H8" s="181"/>
      <c r="I8" s="182"/>
      <c r="J8" s="183" t="s">
        <v>52</v>
      </c>
      <c r="K8" s="174" t="s">
        <v>53</v>
      </c>
      <c r="L8" s="174"/>
      <c r="M8" s="68"/>
      <c r="N8" s="68"/>
    </row>
    <row r="9" spans="1:16" s="2" customFormat="1" ht="27.75" customHeight="1" thickBot="1" x14ac:dyDescent="0.3">
      <c r="A9" s="174"/>
      <c r="B9" s="175"/>
      <c r="C9" s="177"/>
      <c r="D9" s="175"/>
      <c r="E9" s="179"/>
      <c r="F9" s="69" t="s">
        <v>54</v>
      </c>
      <c r="G9" s="69" t="s">
        <v>55</v>
      </c>
      <c r="H9" s="69" t="s">
        <v>56</v>
      </c>
      <c r="I9" s="70" t="s">
        <v>57</v>
      </c>
      <c r="J9" s="184"/>
      <c r="K9" s="71" t="s">
        <v>58</v>
      </c>
      <c r="L9" s="71" t="s">
        <v>59</v>
      </c>
      <c r="M9" s="72" t="s">
        <v>60</v>
      </c>
      <c r="N9" s="72" t="s">
        <v>61</v>
      </c>
    </row>
    <row r="10" spans="1:16" s="3" customFormat="1" ht="30" customHeight="1" thickBot="1" x14ac:dyDescent="0.3">
      <c r="A10" s="73">
        <v>1</v>
      </c>
      <c r="B10" s="74" t="s">
        <v>69</v>
      </c>
      <c r="C10" s="75">
        <v>9</v>
      </c>
      <c r="D10" s="75">
        <v>39</v>
      </c>
      <c r="E10" s="76">
        <f>D10</f>
        <v>39</v>
      </c>
      <c r="F10" s="122">
        <v>41.26</v>
      </c>
      <c r="G10" s="117">
        <f>(42.65+41.87+41.78+41.52+41.79+41.66+41.99+41.65+41.61+41.74+41.88+41.58+41.97+41.91+41.62+41.69+41.53+42.18+42.02+41.45+41.77+41.98+41.76+41.88+41.91+41.98+41.98+41.72+41.8+41.72+41.63+42.32+41.98+42.53+41.67+42+41.47+42.37)/38</f>
        <v>41.856842105263155</v>
      </c>
      <c r="H10" s="77">
        <v>1</v>
      </c>
      <c r="I10" s="78">
        <f>G10-F10</f>
        <v>0.59684210526315695</v>
      </c>
      <c r="J10" s="79">
        <v>1.8981481481481481E-2</v>
      </c>
      <c r="K10" s="79">
        <f>J10</f>
        <v>1.8981481481481481E-2</v>
      </c>
      <c r="L10" s="80">
        <f>K10</f>
        <v>1.8981481481481481E-2</v>
      </c>
      <c r="M10" s="81" t="s">
        <v>91</v>
      </c>
      <c r="N10" s="82">
        <v>-5</v>
      </c>
      <c r="O10" s="109" t="s">
        <v>83</v>
      </c>
      <c r="P10" s="110"/>
    </row>
    <row r="11" spans="1:16" s="3" customFormat="1" ht="30" customHeight="1" x14ac:dyDescent="0.25">
      <c r="A11" s="73">
        <v>2</v>
      </c>
      <c r="B11" s="74" t="s">
        <v>70</v>
      </c>
      <c r="C11" s="75">
        <v>5</v>
      </c>
      <c r="D11" s="75">
        <v>77</v>
      </c>
      <c r="E11" s="76">
        <f>D11-D10</f>
        <v>38</v>
      </c>
      <c r="F11" s="127">
        <v>41.62</v>
      </c>
      <c r="G11" s="107">
        <f>(43.3+42.02+42.79+41.83+42.67+42.74+42.12+42.21+41.9+42.13+42.64+41.82+41.66+42.45+43.31+42.09+41.95+41.76+42.1+42.86+42.09+42.1+42.58+41.67+41.81+41.74+42.16+41.71+41.84+41.82+42.06+41.76+42.55+41.86+42.01+41.62+42.59)/37</f>
        <v>42.170810810810806</v>
      </c>
      <c r="H11" s="77">
        <v>3</v>
      </c>
      <c r="I11" s="78">
        <f>G11-F11</f>
        <v>0.55081081081080896</v>
      </c>
      <c r="J11" s="79">
        <v>3.8263888888888889E-2</v>
      </c>
      <c r="K11" s="79">
        <f>J11-J10</f>
        <v>1.9282407407407408E-2</v>
      </c>
      <c r="L11" s="80">
        <f>K11</f>
        <v>1.9282407407407408E-2</v>
      </c>
      <c r="M11" s="81" t="s">
        <v>101</v>
      </c>
      <c r="N11" s="82">
        <v>43</v>
      </c>
      <c r="O11" s="109" t="s">
        <v>92</v>
      </c>
      <c r="P11" s="110"/>
    </row>
    <row r="12" spans="1:16" s="3" customFormat="1" ht="30" customHeight="1" thickBot="1" x14ac:dyDescent="0.3">
      <c r="A12" s="73">
        <v>3</v>
      </c>
      <c r="B12" s="74" t="s">
        <v>69</v>
      </c>
      <c r="C12" s="75">
        <v>21</v>
      </c>
      <c r="D12" s="75">
        <v>116</v>
      </c>
      <c r="E12" s="76">
        <f>D12-D11</f>
        <v>39</v>
      </c>
      <c r="F12" s="125">
        <v>41.6</v>
      </c>
      <c r="G12" s="83">
        <f>(43.31+42.1+42.54+42.93+42.2+42.75+42.44+41.84+42.33+41.95+42+42.21+42.17+42.41+42.12+42.17+42.29+42.32+41.78+41.78+41.99+42.44+44.1+42.1+43.42+41.86+42.25+41.6+41.97+42.58+42.23+41.72+42.66+41.71+41.68+42.27+41.99+42.13)/38</f>
        <v>42.272105263157897</v>
      </c>
      <c r="H12" s="77">
        <v>1</v>
      </c>
      <c r="I12" s="78">
        <f>G12-F12</f>
        <v>0.67210526315789565</v>
      </c>
      <c r="J12" s="79">
        <v>5.8969907407407408E-2</v>
      </c>
      <c r="K12" s="79">
        <f>J12-J11</f>
        <v>2.0706018518518519E-2</v>
      </c>
      <c r="L12" s="79">
        <f>K12+K10</f>
        <v>3.9687500000000001E-2</v>
      </c>
      <c r="M12" s="81" t="s">
        <v>118</v>
      </c>
      <c r="N12" s="82"/>
    </row>
    <row r="13" spans="1:16" s="3" customFormat="1" ht="30" customHeight="1" thickBot="1" x14ac:dyDescent="0.3">
      <c r="A13" s="84" t="s">
        <v>62</v>
      </c>
      <c r="B13" s="85" t="s">
        <v>70</v>
      </c>
      <c r="C13" s="86">
        <v>9</v>
      </c>
      <c r="D13" s="86">
        <v>165</v>
      </c>
      <c r="E13" s="76">
        <f>D13-D12</f>
        <v>49</v>
      </c>
      <c r="F13" s="123">
        <v>41.53</v>
      </c>
      <c r="G13" s="117">
        <f>(42.25+41.61+41.72+42.4+41.79+42.46+41.79+42.22+41.75+41.74+41.78+41.62+41.53+41.85+42+42.28+41.55+42.24+41.72+42.96+41.56+43.44+41.78+41.7+41.71+42.03+42.23+48.69+42.04+41.82+41.9+41.94+41.6+41.94+43.31+42.11+42.09+41.65+41.69+41.96+41.82+41.65+41.68+41.75+42.24+41.77+42.24+42.13)/48</f>
        <v>42.119375000000005</v>
      </c>
      <c r="H13" s="77">
        <v>4</v>
      </c>
      <c r="I13" s="87">
        <f>G13-F13</f>
        <v>0.58937500000000398</v>
      </c>
      <c r="J13" s="88">
        <v>8.3946759259259263E-2</v>
      </c>
      <c r="K13" s="88">
        <f>J13-J12</f>
        <v>2.4976851851851854E-2</v>
      </c>
      <c r="L13" s="88">
        <f>K13+K11</f>
        <v>4.4259259259259262E-2</v>
      </c>
      <c r="M13" s="81"/>
      <c r="N13" s="82"/>
    </row>
    <row r="14" spans="1:16" s="3" customFormat="1" ht="30" customHeight="1" x14ac:dyDescent="0.25">
      <c r="A14" s="89"/>
      <c r="B14" s="90"/>
      <c r="C14" s="91"/>
      <c r="D14" s="91"/>
      <c r="E14" s="91"/>
      <c r="F14" s="92">
        <f>AVERAGE(F10,F12)</f>
        <v>41.43</v>
      </c>
      <c r="G14" s="93">
        <f>AVERAGE(G10,G12)</f>
        <v>42.064473684210526</v>
      </c>
      <c r="H14" s="93" t="s">
        <v>119</v>
      </c>
      <c r="I14" s="94">
        <f>AVERAGE(I10,I12)</f>
        <v>0.6344736842105263</v>
      </c>
      <c r="J14" s="91"/>
      <c r="K14" s="91"/>
      <c r="L14" s="91"/>
      <c r="M14" s="95"/>
      <c r="N14" s="95"/>
    </row>
    <row r="15" spans="1:16" ht="27.75" customHeight="1" x14ac:dyDescent="0.25">
      <c r="A15" s="96"/>
      <c r="B15" s="96"/>
      <c r="C15" s="96"/>
      <c r="D15" s="97"/>
      <c r="E15" s="98"/>
      <c r="F15" s="99">
        <f>AVERAGE(F11,F13)</f>
        <v>41.575000000000003</v>
      </c>
      <c r="G15" s="100">
        <f>AVERAGE(G11,G13)</f>
        <v>42.145092905405406</v>
      </c>
      <c r="H15" s="100" t="s">
        <v>120</v>
      </c>
      <c r="I15" s="101">
        <f>AVERAGE(I11,I13)</f>
        <v>0.57009290540540647</v>
      </c>
      <c r="J15" s="98"/>
      <c r="K15" s="98" t="s">
        <v>32</v>
      </c>
      <c r="L15" s="98"/>
      <c r="M15" s="95"/>
      <c r="N15" s="95"/>
    </row>
    <row r="16" spans="1:16" ht="30" customHeight="1" thickBot="1" x14ac:dyDescent="0.3">
      <c r="A16" s="102"/>
      <c r="B16" s="102"/>
      <c r="C16" s="102"/>
      <c r="D16" s="98"/>
      <c r="E16" s="98"/>
      <c r="F16" s="103">
        <f>AVERAGE(F10:F13)</f>
        <v>41.502499999999998</v>
      </c>
      <c r="G16" s="104">
        <f>AVERAGE(G10:G13)</f>
        <v>42.104783294807966</v>
      </c>
      <c r="H16" s="105"/>
      <c r="I16" s="106">
        <f>AVERAGE(I10:I13)</f>
        <v>0.60228329480796639</v>
      </c>
      <c r="J16" s="98"/>
      <c r="K16" s="98"/>
      <c r="L16" s="98"/>
      <c r="M16" s="102"/>
      <c r="N16" s="102"/>
    </row>
    <row r="19" spans="13:14" x14ac:dyDescent="0.25">
      <c r="M19" s="2"/>
      <c r="N19" s="2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</sheetData>
  <mergeCells count="10">
    <mergeCell ref="A4:L4"/>
    <mergeCell ref="A6:L6"/>
    <mergeCell ref="A8:A9"/>
    <mergeCell ref="B8:B9"/>
    <mergeCell ref="C8:C9"/>
    <mergeCell ref="D8:D9"/>
    <mergeCell ref="E8:E9"/>
    <mergeCell ref="F8:I8"/>
    <mergeCell ref="J8:J9"/>
    <mergeCell ref="K8:L8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Общие результаты</vt:lpstr>
      <vt:lpstr>Регистрация</vt:lpstr>
      <vt:lpstr>Mesnyki</vt:lpstr>
      <vt:lpstr>Kozak I razboiniki</vt:lpstr>
      <vt:lpstr>Levi 9</vt:lpstr>
      <vt:lpstr>Shum</vt:lpstr>
      <vt:lpstr>dbCAR</vt:lpstr>
      <vt:lpstr>FNT</vt:lpstr>
      <vt:lpstr>Jaguar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2016-08-08T20:56:26Z</dcterms:modified>
</cp:coreProperties>
</file>