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21.06" sheetId="1" r:id="rId1"/>
    <sheet name="28.06" sheetId="2" r:id="rId2"/>
    <sheet name="05.07" sheetId="3" r:id="rId3"/>
  </sheets>
  <calcPr calcId="152511"/>
</workbook>
</file>

<file path=xl/calcChain.xml><?xml version="1.0" encoding="utf-8"?>
<calcChain xmlns="http://schemas.openxmlformats.org/spreadsheetml/2006/main">
  <c r="H7" i="3" l="1"/>
  <c r="H8" i="3"/>
  <c r="I8" i="3" s="1"/>
  <c r="H16" i="3"/>
  <c r="H14" i="3"/>
  <c r="I14" i="3" s="1"/>
  <c r="H13" i="3"/>
  <c r="I13" i="3" s="1"/>
  <c r="I11" i="3"/>
  <c r="H11" i="3"/>
  <c r="H5" i="3"/>
  <c r="H9" i="3"/>
  <c r="H6" i="3"/>
  <c r="H19" i="3"/>
  <c r="G19" i="3"/>
  <c r="I19" i="3" s="1"/>
  <c r="H20" i="3"/>
  <c r="H12" i="3"/>
  <c r="H10" i="3"/>
  <c r="H21" i="3"/>
  <c r="H24" i="3"/>
  <c r="H23" i="3"/>
  <c r="H15" i="3"/>
  <c r="H22" i="3"/>
  <c r="H17" i="3"/>
  <c r="H18" i="3"/>
  <c r="H25" i="3"/>
  <c r="I25" i="3" s="1"/>
  <c r="H30" i="3"/>
  <c r="H28" i="3"/>
  <c r="H29" i="3"/>
  <c r="H32" i="3"/>
  <c r="I32" i="3" s="1"/>
  <c r="H31" i="3"/>
  <c r="H27" i="3"/>
  <c r="H26" i="3"/>
  <c r="G20" i="3"/>
  <c r="I20" i="3" s="1"/>
  <c r="G8" i="3"/>
  <c r="G7" i="3"/>
  <c r="G5" i="3"/>
  <c r="G9" i="3"/>
  <c r="G6" i="3"/>
  <c r="G24" i="3"/>
  <c r="G23" i="3"/>
  <c r="I23" i="3" s="1"/>
  <c r="G12" i="3"/>
  <c r="I12" i="3" s="1"/>
  <c r="G22" i="3"/>
  <c r="G16" i="3"/>
  <c r="I16" i="3" s="1"/>
  <c r="G18" i="3"/>
  <c r="G31" i="3"/>
  <c r="I31" i="3" s="1"/>
  <c r="G33" i="3"/>
  <c r="G30" i="3"/>
  <c r="G32" i="3"/>
  <c r="G27" i="3"/>
  <c r="I27" i="3" s="1"/>
  <c r="G29" i="3"/>
  <c r="G21" i="3"/>
  <c r="I21" i="3" s="1"/>
  <c r="G26" i="3"/>
  <c r="I26" i="3" s="1"/>
  <c r="I38" i="3"/>
  <c r="I30" i="3"/>
  <c r="I9" i="3"/>
  <c r="I37" i="3"/>
  <c r="I6" i="3"/>
  <c r="I28" i="3"/>
  <c r="I29" i="3"/>
  <c r="I34" i="3"/>
  <c r="I7" i="3"/>
  <c r="I15" i="3"/>
  <c r="I36" i="3"/>
  <c r="I33" i="3"/>
  <c r="I22" i="3"/>
  <c r="I35" i="3"/>
  <c r="I17" i="3"/>
  <c r="I10" i="3"/>
  <c r="I18" i="3"/>
  <c r="I5" i="3" l="1"/>
  <c r="I24" i="3"/>
  <c r="H23" i="2"/>
  <c r="H20" i="2"/>
  <c r="H5" i="2"/>
  <c r="H19" i="2"/>
  <c r="H14" i="2"/>
  <c r="H9" i="2"/>
  <c r="H10" i="2"/>
  <c r="H6" i="2"/>
  <c r="H15" i="2"/>
  <c r="H12" i="2"/>
  <c r="H7" i="2"/>
  <c r="H16" i="2"/>
  <c r="H8" i="2"/>
  <c r="H22" i="2"/>
  <c r="H24" i="2"/>
  <c r="H25" i="2"/>
  <c r="H26" i="2"/>
  <c r="H17" i="2"/>
  <c r="H11" i="2"/>
  <c r="H13" i="2"/>
  <c r="H18" i="2"/>
  <c r="H29" i="2"/>
  <c r="H34" i="2"/>
  <c r="H35" i="2"/>
  <c r="H36" i="2"/>
  <c r="H30" i="2"/>
  <c r="H27" i="2"/>
  <c r="H31" i="2"/>
  <c r="H28" i="2"/>
  <c r="H21" i="2"/>
  <c r="G9" i="2"/>
  <c r="G8" i="2"/>
  <c r="I8" i="2" s="1"/>
  <c r="G10" i="2"/>
  <c r="G6" i="2"/>
  <c r="I6" i="2" s="1"/>
  <c r="G36" i="2"/>
  <c r="G34" i="2"/>
  <c r="G11" i="2"/>
  <c r="G5" i="2"/>
  <c r="I5" i="2" s="1"/>
  <c r="G12" i="2"/>
  <c r="G7" i="2"/>
  <c r="G13" i="2"/>
  <c r="G19" i="2"/>
  <c r="G25" i="2"/>
  <c r="G26" i="2"/>
  <c r="G21" i="2"/>
  <c r="I21" i="2" s="1"/>
  <c r="G14" i="2"/>
  <c r="I14" i="2" s="1"/>
  <c r="G20" i="2"/>
  <c r="I20" i="2" s="1"/>
  <c r="G16" i="2"/>
  <c r="I16" i="2" s="1"/>
  <c r="G22" i="2"/>
  <c r="I22" i="2" s="1"/>
  <c r="G18" i="2"/>
  <c r="G15" i="2"/>
  <c r="G17" i="2"/>
  <c r="G30" i="2"/>
  <c r="G31" i="2"/>
  <c r="G35" i="2"/>
  <c r="I35" i="2" s="1"/>
  <c r="I36" i="2"/>
  <c r="G28" i="2"/>
  <c r="G29" i="2"/>
  <c r="G27" i="2"/>
  <c r="G23" i="2"/>
  <c r="I23" i="2" s="1"/>
  <c r="G24" i="2"/>
  <c r="I32" i="2"/>
  <c r="I33" i="2"/>
  <c r="I37" i="2"/>
  <c r="I34" i="2"/>
  <c r="I12" i="2"/>
  <c r="I27" i="2"/>
  <c r="I13" i="2"/>
  <c r="I18" i="2"/>
  <c r="I17" i="2" l="1"/>
  <c r="I10" i="2"/>
  <c r="I7" i="2"/>
  <c r="I15" i="2"/>
  <c r="I30" i="2"/>
  <c r="I29" i="2"/>
  <c r="I26" i="2"/>
  <c r="I24" i="2"/>
  <c r="I9" i="2"/>
  <c r="I19" i="2"/>
  <c r="I25" i="2"/>
  <c r="I11" i="2"/>
  <c r="I31" i="2"/>
  <c r="I28" i="2"/>
  <c r="G5" i="1"/>
  <c r="G13" i="1"/>
  <c r="G10" i="1"/>
  <c r="G6" i="1"/>
  <c r="G11" i="1"/>
  <c r="G7" i="1"/>
  <c r="G14" i="1"/>
  <c r="G9" i="1"/>
  <c r="G18" i="1"/>
  <c r="H8" i="1"/>
  <c r="H7" i="1"/>
  <c r="H9" i="1"/>
  <c r="H6" i="1"/>
  <c r="H5" i="1"/>
  <c r="I5" i="1" s="1"/>
  <c r="H16" i="1"/>
  <c r="H11" i="1"/>
  <c r="H17" i="1"/>
  <c r="H13" i="1"/>
  <c r="H10" i="1"/>
  <c r="H20" i="1"/>
  <c r="H21" i="1"/>
  <c r="H23" i="1"/>
  <c r="H15" i="1"/>
  <c r="H19" i="1"/>
  <c r="H32" i="1"/>
  <c r="H27" i="1"/>
  <c r="H24" i="1"/>
  <c r="H28" i="1"/>
  <c r="H26" i="1"/>
  <c r="H12" i="1"/>
  <c r="G8" i="1"/>
  <c r="G15" i="1"/>
  <c r="G12" i="1"/>
  <c r="G27" i="1"/>
  <c r="G22" i="1"/>
  <c r="G17" i="1"/>
  <c r="G28" i="1"/>
  <c r="I28" i="1" s="1"/>
  <c r="G16" i="1"/>
  <c r="G23" i="1"/>
  <c r="G30" i="1"/>
  <c r="G29" i="1"/>
  <c r="G26" i="1"/>
  <c r="G19" i="1"/>
  <c r="G24" i="1"/>
  <c r="G21" i="1"/>
  <c r="I34" i="1"/>
  <c r="I14" i="1"/>
  <c r="I31" i="1"/>
  <c r="I8" i="1"/>
  <c r="I18" i="1" l="1"/>
  <c r="I6" i="1"/>
  <c r="I10" i="1"/>
  <c r="I27" i="1"/>
  <c r="I19" i="1"/>
  <c r="I20" i="1"/>
  <c r="I15" i="1"/>
  <c r="I25" i="1"/>
  <c r="I16" i="1"/>
  <c r="I7" i="1"/>
  <c r="I21" i="1"/>
  <c r="I22" i="1"/>
  <c r="I32" i="1"/>
  <c r="I30" i="1"/>
  <c r="I29" i="1"/>
  <c r="I23" i="1"/>
  <c r="I13" i="1"/>
  <c r="I12" i="1"/>
  <c r="I9" i="1"/>
  <c r="I17" i="1"/>
  <c r="I11" i="1"/>
  <c r="I24" i="1"/>
  <c r="I26" i="1"/>
  <c r="I33" i="1"/>
</calcChain>
</file>

<file path=xl/sharedStrings.xml><?xml version="1.0" encoding="utf-8"?>
<sst xmlns="http://schemas.openxmlformats.org/spreadsheetml/2006/main" count="149" uniqueCount="91">
  <si>
    <t>Участник</t>
  </si>
  <si>
    <t>Квала</t>
  </si>
  <si>
    <t>Очки</t>
  </si>
  <si>
    <t>Сумма</t>
  </si>
  <si>
    <t>довес</t>
  </si>
  <si>
    <t>-</t>
  </si>
  <si>
    <t>Онащук Максим</t>
  </si>
  <si>
    <t>Лантушенко Игорь</t>
  </si>
  <si>
    <t>Буркацкий Саша</t>
  </si>
  <si>
    <t>Джемула Сергей</t>
  </si>
  <si>
    <t>Мельник Денис</t>
  </si>
  <si>
    <t>Майбродский Миша</t>
  </si>
  <si>
    <t>Рожков Олег</t>
  </si>
  <si>
    <t>Белецкий Евгений</t>
  </si>
  <si>
    <t>Киктенко Юра</t>
  </si>
  <si>
    <t>Седнин Роман</t>
  </si>
  <si>
    <t>Волошин Алексей</t>
  </si>
  <si>
    <t>Пит</t>
  </si>
  <si>
    <t>Крыж Мирослав</t>
  </si>
  <si>
    <t>Хлопонин Андрей</t>
  </si>
  <si>
    <t>Дарий Игорь</t>
  </si>
  <si>
    <t>Пархомчук Саша</t>
  </si>
  <si>
    <t>Клименко Дима</t>
  </si>
  <si>
    <t>Шутка Виталий</t>
  </si>
  <si>
    <t>Веселов Сергей</t>
  </si>
  <si>
    <t>Веселов Антон</t>
  </si>
  <si>
    <t>Булавинов Андрей</t>
  </si>
  <si>
    <t>Мандзюк Артур</t>
  </si>
  <si>
    <t>Григорьев Гена</t>
  </si>
  <si>
    <t>Синани Влад</t>
  </si>
  <si>
    <t>Свидзинский Роман</t>
  </si>
  <si>
    <t>Линнык Владимир</t>
  </si>
  <si>
    <t>Гриць</t>
  </si>
  <si>
    <t>Весельский Александр</t>
  </si>
  <si>
    <t>Лайт Лига 21.06.2016 (конфигурация 10 R)</t>
  </si>
  <si>
    <t>Лайт Лига 28.06.2016 (конфигурация 7)</t>
  </si>
  <si>
    <t>Яценко Володимир</t>
  </si>
  <si>
    <t>Лабунский Алексей</t>
  </si>
  <si>
    <t>Мурыгин Сергей</t>
  </si>
  <si>
    <t>Сычевский Сергей</t>
  </si>
  <si>
    <t>Дубас Владислав</t>
  </si>
  <si>
    <t>Закалюк Евгений</t>
  </si>
  <si>
    <t>Кошарук Женя</t>
  </si>
  <si>
    <t>Макаров Михаил</t>
  </si>
  <si>
    <t>Буркацкий Александр</t>
  </si>
  <si>
    <t xml:space="preserve">Шапран Вячеслав </t>
  </si>
  <si>
    <t>Шапран Вадим</t>
  </si>
  <si>
    <t>Трофименко Ваня</t>
  </si>
  <si>
    <t>Лихошерст Алексей</t>
  </si>
  <si>
    <t>Ищук Сергей</t>
  </si>
  <si>
    <t>Кириченко Сергей</t>
  </si>
  <si>
    <t>Пархомчук Александр</t>
  </si>
  <si>
    <t>Кузнецов Слава</t>
  </si>
  <si>
    <t>Костюк Максим</t>
  </si>
  <si>
    <t>Клименко Дмитрий</t>
  </si>
  <si>
    <t>Плакидюк Виталик</t>
  </si>
  <si>
    <t xml:space="preserve">Свидзинский Марьян </t>
  </si>
  <si>
    <t>Якубовский Саша</t>
  </si>
  <si>
    <t>Сомов Александр</t>
  </si>
  <si>
    <t>Доценко Анатолий</t>
  </si>
  <si>
    <t>Илона</t>
  </si>
  <si>
    <t>Шкребтий Вова</t>
  </si>
  <si>
    <t>Фаль Александр</t>
  </si>
  <si>
    <t>Места</t>
  </si>
  <si>
    <t>Муляр Андрей / Mular Andrew</t>
  </si>
  <si>
    <t>Белозор Виталий / Belozor Vitaliy</t>
  </si>
  <si>
    <t>Билецкий Женя / Biletskyi Ievgen</t>
  </si>
  <si>
    <t>Буркацкий Саша / Burkatskiy Alexander</t>
  </si>
  <si>
    <t>Гободи Курош / Gobadi Kourosh</t>
  </si>
  <si>
    <t>Дарий Игорь / Dariy Igor</t>
  </si>
  <si>
    <t>Ищук Сергей / Ischuk Sergey</t>
  </si>
  <si>
    <t>Кириченко Сергей / Kirichenko Sergey</t>
  </si>
  <si>
    <t>Кошарук Евгений / Kosharuk Eugene</t>
  </si>
  <si>
    <t>Лантушенко Игорь / Lantushenko Ihor</t>
  </si>
  <si>
    <t>Линнык Володя / Linnyk Vlad</t>
  </si>
  <si>
    <t>Макаров Михаил / Mezhievskiy Sergey</t>
  </si>
  <si>
    <t>Межиевский Сергей / Mezhievskiy Sergey</t>
  </si>
  <si>
    <t>Пархомчук Саша / Parhomchuk Alexander</t>
  </si>
  <si>
    <t>Пилатов Сергей / Pilatov Sergii</t>
  </si>
  <si>
    <t>Плакидюк Виталий / Plakydiuk Vitalii</t>
  </si>
  <si>
    <t>Трофименко Иван / Trofimenko Ivan</t>
  </si>
  <si>
    <t>Францишко Андрей / Frantsishko Andrey</t>
  </si>
  <si>
    <t>Хлопонин Андрей / Khloponin Andrew</t>
  </si>
  <si>
    <t>Лабинский Николай / Labinskiy Nikolay</t>
  </si>
  <si>
    <t>Дубас Влад / Dubas Vladislav</t>
  </si>
  <si>
    <t>Губрий Юрий / Gubrii Iurii</t>
  </si>
  <si>
    <t>Кусайко Влад / Kusayko Vladyslav</t>
  </si>
  <si>
    <t>Мельник Денис / Melnik Denis</t>
  </si>
  <si>
    <t>Морозов Андрей / Morozov Andrey</t>
  </si>
  <si>
    <t>Лайт Лига 28.06.2016 (конфигурация 9)</t>
  </si>
  <si>
    <t>Костюк Максим / Kostiuk Maxim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</si>
</sst>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 Cyr"/>
      <family val="2"/>
      <charset val="204"/>
    </font>
    <font>
      <sz val="14"/>
      <name val="Arial Cyr"/>
      <charset val="204"/>
    </font>
    <font>
      <sz val="14"/>
      <color theme="1"/>
      <name val="Arial"/>
      <family val="2"/>
      <charset val="204"/>
    </font>
    <font>
      <sz val="14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Fill="1" applyBorder="1"/>
    <xf numFmtId="0" fontId="2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Fill="1" applyBorder="1"/>
    <xf numFmtId="0" fontId="5" fillId="0" borderId="24" xfId="0" applyFont="1" applyFill="1" applyBorder="1"/>
    <xf numFmtId="0" fontId="2" fillId="0" borderId="28" xfId="0" applyFont="1" applyBorder="1" applyAlignment="1">
      <alignment horizontal="center"/>
    </xf>
    <xf numFmtId="0" fontId="5" fillId="0" borderId="29" xfId="0" applyFont="1" applyFill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" xfId="0" applyFont="1" applyBorder="1"/>
    <xf numFmtId="0" fontId="0" fillId="0" borderId="21" xfId="0" applyBorder="1"/>
    <xf numFmtId="0" fontId="6" fillId="0" borderId="21" xfId="0" applyFont="1" applyBorder="1"/>
    <xf numFmtId="0" fontId="6" fillId="0" borderId="21" xfId="0" applyFont="1" applyFill="1" applyBorder="1"/>
    <xf numFmtId="0" fontId="6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9" fillId="0" borderId="31" xfId="0" applyFont="1" applyBorder="1"/>
    <xf numFmtId="0" fontId="4" fillId="0" borderId="18" xfId="0" applyFont="1" applyBorder="1"/>
    <xf numFmtId="0" fontId="5" fillId="0" borderId="18" xfId="0" applyFont="1" applyFill="1" applyBorder="1"/>
    <xf numFmtId="0" fontId="11" fillId="0" borderId="18" xfId="0" applyFont="1" applyFill="1" applyBorder="1"/>
    <xf numFmtId="0" fontId="5" fillId="0" borderId="33" xfId="0" applyFont="1" applyBorder="1"/>
    <xf numFmtId="0" fontId="5" fillId="0" borderId="18" xfId="0" applyFont="1" applyBorder="1"/>
    <xf numFmtId="0" fontId="4" fillId="0" borderId="18" xfId="0" applyFont="1" applyFill="1" applyBorder="1"/>
    <xf numFmtId="0" fontId="2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31" xfId="0" applyFont="1" applyBorder="1"/>
    <xf numFmtId="0" fontId="6" fillId="0" borderId="31" xfId="0" applyFont="1" applyBorder="1"/>
    <xf numFmtId="0" fontId="10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18" xfId="0" applyFont="1" applyBorder="1"/>
    <xf numFmtId="0" fontId="7" fillId="0" borderId="23" xfId="0" applyFont="1" applyBorder="1"/>
    <xf numFmtId="0" fontId="4" fillId="0" borderId="41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33" xfId="0" applyFont="1" applyBorder="1"/>
    <xf numFmtId="0" fontId="5" fillId="0" borderId="23" xfId="0" applyFont="1" applyFill="1" applyBorder="1"/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1" fillId="0" borderId="33" xfId="0" applyFont="1" applyFill="1" applyBorder="1"/>
    <xf numFmtId="0" fontId="8" fillId="0" borderId="18" xfId="0" applyFont="1" applyBorder="1"/>
    <xf numFmtId="0" fontId="11" fillId="0" borderId="18" xfId="0" applyFont="1" applyBorder="1"/>
    <xf numFmtId="0" fontId="8" fillId="0" borderId="33" xfId="0" applyFont="1" applyBorder="1"/>
    <xf numFmtId="0" fontId="8" fillId="0" borderId="18" xfId="0" applyFont="1" applyFill="1" applyBorder="1"/>
    <xf numFmtId="0" fontId="0" fillId="0" borderId="21" xfId="0" applyBorder="1" applyAlignment="1">
      <alignment horizontal="center"/>
    </xf>
    <xf numFmtId="0" fontId="11" fillId="0" borderId="31" xfId="0" applyFont="1" applyFill="1" applyBorder="1"/>
    <xf numFmtId="0" fontId="11" fillId="0" borderId="18" xfId="0" applyFont="1" applyFill="1" applyBorder="1" applyAlignment="1">
      <alignment horizontal="left"/>
    </xf>
    <xf numFmtId="0" fontId="11" fillId="0" borderId="21" xfId="0" applyFont="1" applyFill="1" applyBorder="1"/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0" borderId="18" xfId="0" applyFont="1" applyBorder="1"/>
    <xf numFmtId="0" fontId="11" fillId="0" borderId="21" xfId="0" applyFont="1" applyBorder="1"/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23" xfId="0" applyFont="1" applyBorder="1"/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80" zoomScaleNormal="80" workbookViewId="0">
      <selection activeCell="B29" sqref="B29"/>
    </sheetView>
  </sheetViews>
  <sheetFormatPr defaultRowHeight="15" x14ac:dyDescent="0.25"/>
  <cols>
    <col min="1" max="1" width="5.140625" customWidth="1"/>
    <col min="2" max="2" width="27" customWidth="1"/>
    <col min="3" max="3" width="7.7109375" customWidth="1"/>
  </cols>
  <sheetData>
    <row r="1" spans="1:9" x14ac:dyDescent="0.25">
      <c r="A1" s="105" t="s">
        <v>34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6.5" thickBot="1" x14ac:dyDescent="0.3">
      <c r="A3" s="107"/>
      <c r="B3" s="109" t="s">
        <v>0</v>
      </c>
      <c r="C3" s="1" t="s">
        <v>1</v>
      </c>
      <c r="D3" s="111"/>
      <c r="E3" s="111"/>
      <c r="F3" s="112" t="s">
        <v>2</v>
      </c>
      <c r="G3" s="112"/>
      <c r="H3" s="112"/>
      <c r="I3" s="113" t="s">
        <v>3</v>
      </c>
    </row>
    <row r="4" spans="1:9" ht="16.5" thickBot="1" x14ac:dyDescent="0.3">
      <c r="A4" s="108"/>
      <c r="B4" s="110"/>
      <c r="C4" s="2" t="s">
        <v>4</v>
      </c>
      <c r="D4" s="3">
        <v>1</v>
      </c>
      <c r="E4" s="4">
        <v>2</v>
      </c>
      <c r="F4" s="5">
        <v>0</v>
      </c>
      <c r="G4" s="6">
        <v>1</v>
      </c>
      <c r="H4" s="7">
        <v>2</v>
      </c>
      <c r="I4" s="114"/>
    </row>
    <row r="5" spans="1:9" ht="15.75" x14ac:dyDescent="0.25">
      <c r="A5" s="8">
        <v>1</v>
      </c>
      <c r="B5" s="34" t="s">
        <v>23</v>
      </c>
      <c r="C5" s="9" t="s">
        <v>5</v>
      </c>
      <c r="D5" s="9">
        <v>1</v>
      </c>
      <c r="E5" s="10">
        <v>2</v>
      </c>
      <c r="F5" s="11"/>
      <c r="G5" s="10">
        <f>17+0.5</f>
        <v>17.5</v>
      </c>
      <c r="H5" s="10">
        <f>16+2.8+2.5</f>
        <v>21.3</v>
      </c>
      <c r="I5" s="12">
        <f t="shared" ref="I5:I34" si="0">SUM(F5:H5)</f>
        <v>38.799999999999997</v>
      </c>
    </row>
    <row r="6" spans="1:9" ht="15.75" x14ac:dyDescent="0.25">
      <c r="A6" s="13">
        <v>2</v>
      </c>
      <c r="B6" s="20" t="s">
        <v>8</v>
      </c>
      <c r="C6" s="15"/>
      <c r="D6" s="15">
        <v>5</v>
      </c>
      <c r="E6" s="16">
        <v>6</v>
      </c>
      <c r="F6" s="17">
        <v>2.5</v>
      </c>
      <c r="G6" s="16">
        <f>13+3.5+2</f>
        <v>18.5</v>
      </c>
      <c r="H6" s="16">
        <f>12.5+2.1+2</f>
        <v>16.600000000000001</v>
      </c>
      <c r="I6" s="18">
        <f t="shared" si="0"/>
        <v>37.6</v>
      </c>
    </row>
    <row r="7" spans="1:9" ht="15.75" x14ac:dyDescent="0.25">
      <c r="A7" s="13">
        <v>3</v>
      </c>
      <c r="B7" s="20" t="s">
        <v>6</v>
      </c>
      <c r="C7" s="15" t="s">
        <v>5</v>
      </c>
      <c r="D7" s="15">
        <v>4</v>
      </c>
      <c r="E7" s="16">
        <v>1</v>
      </c>
      <c r="F7" s="17">
        <v>1.5</v>
      </c>
      <c r="G7" s="16">
        <f>14+2.8</f>
        <v>16.8</v>
      </c>
      <c r="H7" s="16">
        <f>17+1</f>
        <v>18</v>
      </c>
      <c r="I7" s="18">
        <f t="shared" si="0"/>
        <v>36.299999999999997</v>
      </c>
    </row>
    <row r="8" spans="1:9" ht="15.75" x14ac:dyDescent="0.25">
      <c r="A8" s="13">
        <v>4</v>
      </c>
      <c r="B8" s="19" t="s">
        <v>19</v>
      </c>
      <c r="C8" s="15">
        <v>10</v>
      </c>
      <c r="D8" s="15">
        <v>2</v>
      </c>
      <c r="E8" s="16">
        <v>3</v>
      </c>
      <c r="F8" s="17"/>
      <c r="G8" s="16">
        <f>16</f>
        <v>16</v>
      </c>
      <c r="H8" s="16">
        <f>14+1.4+0.5</f>
        <v>15.9</v>
      </c>
      <c r="I8" s="18">
        <f t="shared" si="0"/>
        <v>31.9</v>
      </c>
    </row>
    <row r="9" spans="1:9" ht="15.75" x14ac:dyDescent="0.25">
      <c r="A9" s="13">
        <v>5</v>
      </c>
      <c r="B9" s="20" t="s">
        <v>22</v>
      </c>
      <c r="C9" s="15" t="s">
        <v>5</v>
      </c>
      <c r="D9" s="15">
        <v>6</v>
      </c>
      <c r="E9" s="16">
        <v>5</v>
      </c>
      <c r="F9" s="17">
        <v>2</v>
      </c>
      <c r="G9" s="16">
        <f>12.5+2.1</f>
        <v>14.6</v>
      </c>
      <c r="H9" s="16">
        <f>13+1.5</f>
        <v>14.5</v>
      </c>
      <c r="I9" s="18">
        <f t="shared" si="0"/>
        <v>31.1</v>
      </c>
    </row>
    <row r="10" spans="1:9" ht="15.75" x14ac:dyDescent="0.25">
      <c r="A10" s="13">
        <v>6</v>
      </c>
      <c r="B10" s="20" t="s">
        <v>24</v>
      </c>
      <c r="C10" s="15">
        <v>10</v>
      </c>
      <c r="D10" s="15">
        <v>1</v>
      </c>
      <c r="E10" s="16">
        <v>4</v>
      </c>
      <c r="F10" s="17"/>
      <c r="G10" s="16">
        <f>11.5+1.5</f>
        <v>13</v>
      </c>
      <c r="H10" s="16">
        <f>14+2.8</f>
        <v>16.8</v>
      </c>
      <c r="I10" s="18">
        <f t="shared" si="0"/>
        <v>29.8</v>
      </c>
    </row>
    <row r="11" spans="1:9" ht="15.75" x14ac:dyDescent="0.25">
      <c r="A11" s="13">
        <v>7</v>
      </c>
      <c r="B11" s="14" t="s">
        <v>7</v>
      </c>
      <c r="C11" s="15" t="s">
        <v>5</v>
      </c>
      <c r="D11" s="15">
        <v>2</v>
      </c>
      <c r="E11" s="16">
        <v>8</v>
      </c>
      <c r="F11" s="17"/>
      <c r="G11" s="16">
        <f>10.5+0.5+2.5</f>
        <v>13.5</v>
      </c>
      <c r="H11" s="16">
        <f>11.5+1.4</f>
        <v>12.9</v>
      </c>
      <c r="I11" s="18">
        <f t="shared" si="0"/>
        <v>26.4</v>
      </c>
    </row>
    <row r="12" spans="1:9" ht="15.75" x14ac:dyDescent="0.25">
      <c r="A12" s="13">
        <v>8</v>
      </c>
      <c r="B12" s="20" t="s">
        <v>9</v>
      </c>
      <c r="C12" s="15" t="s">
        <v>5</v>
      </c>
      <c r="D12" s="15">
        <v>3</v>
      </c>
      <c r="E12" s="16">
        <v>1</v>
      </c>
      <c r="F12" s="17"/>
      <c r="G12" s="16">
        <f>15</f>
        <v>15</v>
      </c>
      <c r="H12" s="16">
        <f>6.5+2</f>
        <v>8.5</v>
      </c>
      <c r="I12" s="18">
        <f t="shared" si="0"/>
        <v>23.5</v>
      </c>
    </row>
    <row r="13" spans="1:9" ht="15.75" x14ac:dyDescent="0.25">
      <c r="A13" s="13">
        <v>9</v>
      </c>
      <c r="B13" s="20" t="s">
        <v>28</v>
      </c>
      <c r="C13" s="15">
        <v>17</v>
      </c>
      <c r="D13" s="15">
        <v>4</v>
      </c>
      <c r="E13" s="16">
        <v>7</v>
      </c>
      <c r="F13" s="17"/>
      <c r="G13" s="16">
        <f>8.5+1+1</f>
        <v>10.5</v>
      </c>
      <c r="H13" s="16">
        <f>12</f>
        <v>12</v>
      </c>
      <c r="I13" s="18">
        <f t="shared" si="0"/>
        <v>22.5</v>
      </c>
    </row>
    <row r="14" spans="1:9" ht="15.75" x14ac:dyDescent="0.25">
      <c r="A14" s="13">
        <v>10</v>
      </c>
      <c r="B14" s="20" t="s">
        <v>10</v>
      </c>
      <c r="C14" s="15"/>
      <c r="D14" s="15">
        <v>8</v>
      </c>
      <c r="E14" s="16">
        <v>3</v>
      </c>
      <c r="F14" s="17">
        <v>1</v>
      </c>
      <c r="G14" s="16">
        <f>11.5</f>
        <v>11.5</v>
      </c>
      <c r="H14" s="16">
        <v>9.5</v>
      </c>
      <c r="I14" s="18">
        <f t="shared" si="0"/>
        <v>22</v>
      </c>
    </row>
    <row r="15" spans="1:9" ht="15.75" x14ac:dyDescent="0.25">
      <c r="A15" s="13">
        <v>11</v>
      </c>
      <c r="B15" s="14" t="s">
        <v>14</v>
      </c>
      <c r="C15" s="15">
        <v>8</v>
      </c>
      <c r="D15" s="15">
        <v>10</v>
      </c>
      <c r="E15" s="16">
        <v>2</v>
      </c>
      <c r="F15" s="17"/>
      <c r="G15" s="16">
        <f>10.5</f>
        <v>10.5</v>
      </c>
      <c r="H15" s="16">
        <f>10.5</f>
        <v>10.5</v>
      </c>
      <c r="I15" s="18">
        <f t="shared" si="0"/>
        <v>21</v>
      </c>
    </row>
    <row r="16" spans="1:9" ht="15.75" x14ac:dyDescent="0.25">
      <c r="A16" s="13">
        <v>12</v>
      </c>
      <c r="B16" s="20" t="s">
        <v>27</v>
      </c>
      <c r="C16" s="15"/>
      <c r="D16" s="15">
        <v>3</v>
      </c>
      <c r="E16" s="16">
        <v>10</v>
      </c>
      <c r="F16" s="17"/>
      <c r="G16" s="16">
        <f>9.5+1</f>
        <v>10.5</v>
      </c>
      <c r="H16" s="16">
        <f>10</f>
        <v>10</v>
      </c>
      <c r="I16" s="18">
        <f t="shared" si="0"/>
        <v>20.5</v>
      </c>
    </row>
    <row r="17" spans="1:9" ht="15.75" x14ac:dyDescent="0.25">
      <c r="A17" s="13">
        <v>13</v>
      </c>
      <c r="B17" s="19" t="s">
        <v>18</v>
      </c>
      <c r="C17" s="15">
        <v>3</v>
      </c>
      <c r="D17" s="15">
        <v>6</v>
      </c>
      <c r="E17" s="16">
        <v>9</v>
      </c>
      <c r="F17" s="17"/>
      <c r="G17" s="16">
        <f>7+1.5</f>
        <v>8.5</v>
      </c>
      <c r="H17" s="16">
        <f>11</f>
        <v>11</v>
      </c>
      <c r="I17" s="18">
        <f t="shared" si="0"/>
        <v>19.5</v>
      </c>
    </row>
    <row r="18" spans="1:9" ht="15.75" x14ac:dyDescent="0.25">
      <c r="A18" s="13">
        <v>14</v>
      </c>
      <c r="B18" s="14" t="s">
        <v>13</v>
      </c>
      <c r="C18" s="15">
        <v>3</v>
      </c>
      <c r="D18" s="15">
        <v>7</v>
      </c>
      <c r="E18" s="16">
        <v>6</v>
      </c>
      <c r="F18" s="17">
        <v>0.5</v>
      </c>
      <c r="G18" s="16">
        <f>12-2</f>
        <v>10</v>
      </c>
      <c r="H18" s="16">
        <v>7</v>
      </c>
      <c r="I18" s="18">
        <f t="shared" si="0"/>
        <v>17.5</v>
      </c>
    </row>
    <row r="19" spans="1:9" ht="15.75" x14ac:dyDescent="0.25">
      <c r="A19" s="13">
        <v>15</v>
      </c>
      <c r="B19" s="14" t="s">
        <v>16</v>
      </c>
      <c r="C19" s="15" t="s">
        <v>5</v>
      </c>
      <c r="D19" s="15">
        <v>4</v>
      </c>
      <c r="E19" s="16">
        <v>1</v>
      </c>
      <c r="F19" s="17"/>
      <c r="G19" s="16">
        <f>3.5+2</f>
        <v>5.5</v>
      </c>
      <c r="H19" s="16">
        <f>11.5+0.5</f>
        <v>12</v>
      </c>
      <c r="I19" s="18">
        <f t="shared" si="0"/>
        <v>17.5</v>
      </c>
    </row>
    <row r="20" spans="1:9" ht="15.75" x14ac:dyDescent="0.25">
      <c r="A20" s="13">
        <v>16</v>
      </c>
      <c r="B20" s="20" t="s">
        <v>20</v>
      </c>
      <c r="C20" s="15" t="s">
        <v>5</v>
      </c>
      <c r="D20" s="15">
        <v>9</v>
      </c>
      <c r="E20" s="16">
        <v>8</v>
      </c>
      <c r="F20" s="17"/>
      <c r="G20" s="16">
        <v>11</v>
      </c>
      <c r="H20" s="16">
        <f>6</f>
        <v>6</v>
      </c>
      <c r="I20" s="18">
        <f t="shared" si="0"/>
        <v>17</v>
      </c>
    </row>
    <row r="21" spans="1:9" ht="15.75" x14ac:dyDescent="0.25">
      <c r="A21" s="13">
        <v>17</v>
      </c>
      <c r="B21" s="26" t="s">
        <v>21</v>
      </c>
      <c r="C21" s="15" t="s">
        <v>5</v>
      </c>
      <c r="D21" s="15">
        <v>1</v>
      </c>
      <c r="E21" s="16">
        <v>7</v>
      </c>
      <c r="F21" s="17"/>
      <c r="G21" s="16">
        <f>6.5+2.5</f>
        <v>9</v>
      </c>
      <c r="H21" s="16">
        <f>6.5+1</f>
        <v>7.5</v>
      </c>
      <c r="I21" s="18">
        <f t="shared" si="0"/>
        <v>16.5</v>
      </c>
    </row>
    <row r="22" spans="1:9" ht="15.75" x14ac:dyDescent="0.25">
      <c r="A22" s="13">
        <v>18</v>
      </c>
      <c r="B22" s="14" t="s">
        <v>12</v>
      </c>
      <c r="C22" s="15">
        <v>7</v>
      </c>
      <c r="D22" s="15">
        <v>7</v>
      </c>
      <c r="E22" s="16">
        <v>4</v>
      </c>
      <c r="F22" s="17"/>
      <c r="G22" s="16">
        <f>6.5</f>
        <v>6.5</v>
      </c>
      <c r="H22" s="16">
        <v>8.5</v>
      </c>
      <c r="I22" s="18">
        <f t="shared" si="0"/>
        <v>15</v>
      </c>
    </row>
    <row r="23" spans="1:9" ht="15.75" x14ac:dyDescent="0.25">
      <c r="A23" s="13">
        <v>19</v>
      </c>
      <c r="B23" s="20" t="s">
        <v>25</v>
      </c>
      <c r="C23" s="15">
        <v>19</v>
      </c>
      <c r="D23" s="15">
        <v>3</v>
      </c>
      <c r="E23" s="16">
        <v>5</v>
      </c>
      <c r="F23" s="17"/>
      <c r="G23" s="16">
        <f>4.5+2-2</f>
        <v>4.5</v>
      </c>
      <c r="H23" s="16">
        <f>7.5+1</f>
        <v>8.5</v>
      </c>
      <c r="I23" s="18">
        <f t="shared" si="0"/>
        <v>13</v>
      </c>
    </row>
    <row r="24" spans="1:9" ht="15.75" x14ac:dyDescent="0.25">
      <c r="A24" s="13">
        <v>20</v>
      </c>
      <c r="B24" s="20" t="s">
        <v>11</v>
      </c>
      <c r="C24" s="15">
        <v>1</v>
      </c>
      <c r="D24" s="15">
        <v>2</v>
      </c>
      <c r="E24" s="16">
        <v>4</v>
      </c>
      <c r="F24" s="17"/>
      <c r="G24" s="16">
        <f>5.5+1</f>
        <v>6.5</v>
      </c>
      <c r="H24" s="16">
        <f>3.5+2</f>
        <v>5.5</v>
      </c>
      <c r="I24" s="18">
        <f t="shared" si="0"/>
        <v>12</v>
      </c>
    </row>
    <row r="25" spans="1:9" ht="15.75" x14ac:dyDescent="0.25">
      <c r="A25" s="13">
        <v>21</v>
      </c>
      <c r="B25" s="20" t="s">
        <v>31</v>
      </c>
      <c r="C25" s="15" t="s">
        <v>5</v>
      </c>
      <c r="D25" s="15">
        <v>8</v>
      </c>
      <c r="E25" s="16">
        <v>9</v>
      </c>
      <c r="F25" s="17"/>
      <c r="G25" s="16">
        <v>6</v>
      </c>
      <c r="H25" s="16">
        <v>5.5</v>
      </c>
      <c r="I25" s="18">
        <f t="shared" si="0"/>
        <v>11.5</v>
      </c>
    </row>
    <row r="26" spans="1:9" ht="15.75" x14ac:dyDescent="0.25">
      <c r="A26" s="13">
        <v>22</v>
      </c>
      <c r="B26" s="14" t="s">
        <v>17</v>
      </c>
      <c r="C26" s="15" t="s">
        <v>5</v>
      </c>
      <c r="D26" s="15">
        <v>5</v>
      </c>
      <c r="E26" s="16">
        <v>2</v>
      </c>
      <c r="F26" s="17"/>
      <c r="G26" s="16">
        <f>2.5</f>
        <v>2.5</v>
      </c>
      <c r="H26" s="16">
        <f>5.5+2.5</f>
        <v>8</v>
      </c>
      <c r="I26" s="18">
        <f t="shared" si="0"/>
        <v>10.5</v>
      </c>
    </row>
    <row r="27" spans="1:9" ht="15.75" x14ac:dyDescent="0.25">
      <c r="A27" s="13">
        <v>23</v>
      </c>
      <c r="B27" s="20" t="s">
        <v>33</v>
      </c>
      <c r="C27" s="15">
        <v>18</v>
      </c>
      <c r="D27" s="15">
        <v>9</v>
      </c>
      <c r="E27" s="16">
        <v>5</v>
      </c>
      <c r="F27" s="17"/>
      <c r="G27" s="16">
        <f>5.5</f>
        <v>5.5</v>
      </c>
      <c r="H27" s="16">
        <f>2.5+2</f>
        <v>4.5</v>
      </c>
      <c r="I27" s="18">
        <f t="shared" si="0"/>
        <v>10</v>
      </c>
    </row>
    <row r="28" spans="1:9" ht="15.75" x14ac:dyDescent="0.25">
      <c r="A28" s="13">
        <v>24</v>
      </c>
      <c r="B28" s="20" t="s">
        <v>29</v>
      </c>
      <c r="C28" s="15">
        <v>2</v>
      </c>
      <c r="D28" s="15">
        <v>5</v>
      </c>
      <c r="E28" s="16">
        <v>3</v>
      </c>
      <c r="F28" s="17"/>
      <c r="G28" s="16">
        <f>7.5</f>
        <v>7.5</v>
      </c>
      <c r="H28" s="16">
        <f>4.5+1.5-2-3</f>
        <v>1</v>
      </c>
      <c r="I28" s="18">
        <f t="shared" si="0"/>
        <v>8.5</v>
      </c>
    </row>
    <row r="29" spans="1:9" ht="15.75" x14ac:dyDescent="0.25">
      <c r="A29" s="13">
        <v>25</v>
      </c>
      <c r="B29" s="20" t="s">
        <v>26</v>
      </c>
      <c r="C29" s="15"/>
      <c r="D29" s="15">
        <v>6</v>
      </c>
      <c r="E29" s="16">
        <v>7</v>
      </c>
      <c r="F29" s="17"/>
      <c r="G29" s="16">
        <f>2</f>
        <v>2</v>
      </c>
      <c r="H29" s="16">
        <v>1.5</v>
      </c>
      <c r="I29" s="18">
        <f t="shared" si="0"/>
        <v>3.5</v>
      </c>
    </row>
    <row r="30" spans="1:9" ht="15.75" x14ac:dyDescent="0.25">
      <c r="A30" s="13">
        <v>26</v>
      </c>
      <c r="B30" s="14" t="s">
        <v>15</v>
      </c>
      <c r="C30" s="15">
        <v>5</v>
      </c>
      <c r="D30" s="15">
        <v>7</v>
      </c>
      <c r="E30" s="16">
        <v>6</v>
      </c>
      <c r="F30" s="17"/>
      <c r="G30" s="16">
        <f>1.5</f>
        <v>1.5</v>
      </c>
      <c r="H30" s="16">
        <v>2</v>
      </c>
      <c r="I30" s="18">
        <f t="shared" si="0"/>
        <v>3.5</v>
      </c>
    </row>
    <row r="31" spans="1:9" ht="15.75" x14ac:dyDescent="0.25">
      <c r="A31" s="13">
        <v>27</v>
      </c>
      <c r="B31" s="20" t="s">
        <v>32</v>
      </c>
      <c r="C31" s="15"/>
      <c r="D31" s="15">
        <v>8</v>
      </c>
      <c r="E31" s="16">
        <v>8</v>
      </c>
      <c r="F31" s="17"/>
      <c r="G31" s="16">
        <v>1</v>
      </c>
      <c r="H31" s="16">
        <v>1</v>
      </c>
      <c r="I31" s="18">
        <f t="shared" si="0"/>
        <v>2</v>
      </c>
    </row>
    <row r="32" spans="1:9" ht="16.5" thickBot="1" x14ac:dyDescent="0.3">
      <c r="A32" s="21">
        <v>28</v>
      </c>
      <c r="B32" s="27" t="s">
        <v>30</v>
      </c>
      <c r="C32" s="22"/>
      <c r="D32" s="22">
        <v>9</v>
      </c>
      <c r="E32" s="23">
        <v>9</v>
      </c>
      <c r="F32" s="24"/>
      <c r="G32" s="23">
        <v>0.5</v>
      </c>
      <c r="H32" s="23">
        <f>0.5-2</f>
        <v>-1.5</v>
      </c>
      <c r="I32" s="25">
        <f t="shared" si="0"/>
        <v>-1</v>
      </c>
    </row>
    <row r="33" spans="1:9" ht="15.75" hidden="1" x14ac:dyDescent="0.25">
      <c r="A33" s="28">
        <v>29</v>
      </c>
      <c r="B33" s="29"/>
      <c r="C33" s="30"/>
      <c r="D33" s="30"/>
      <c r="E33" s="31"/>
      <c r="F33" s="32"/>
      <c r="G33" s="31"/>
      <c r="H33" s="31"/>
      <c r="I33" s="33">
        <f t="shared" si="0"/>
        <v>0</v>
      </c>
    </row>
    <row r="34" spans="1:9" ht="16.5" hidden="1" thickBot="1" x14ac:dyDescent="0.3">
      <c r="A34" s="21">
        <v>30</v>
      </c>
      <c r="B34" s="27"/>
      <c r="C34" s="22"/>
      <c r="D34" s="22"/>
      <c r="E34" s="23"/>
      <c r="F34" s="24"/>
      <c r="G34" s="23"/>
      <c r="H34" s="23"/>
      <c r="I34" s="25">
        <f t="shared" si="0"/>
        <v>0</v>
      </c>
    </row>
  </sheetData>
  <sortState ref="B5:I32">
    <sortCondition descending="1" ref="I5:I32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="80" zoomScaleNormal="80" workbookViewId="0">
      <selection activeCell="B36" sqref="B36"/>
    </sheetView>
  </sheetViews>
  <sheetFormatPr defaultRowHeight="15" x14ac:dyDescent="0.25"/>
  <cols>
    <col min="1" max="1" width="5.140625" customWidth="1"/>
    <col min="2" max="2" width="27" customWidth="1"/>
    <col min="3" max="3" width="7.7109375" customWidth="1"/>
  </cols>
  <sheetData>
    <row r="1" spans="1:9" x14ac:dyDescent="0.25">
      <c r="A1" s="115" t="s">
        <v>35</v>
      </c>
      <c r="B1" s="116"/>
      <c r="C1" s="116"/>
      <c r="D1" s="116"/>
      <c r="E1" s="116"/>
      <c r="F1" s="116"/>
      <c r="G1" s="116"/>
      <c r="H1" s="116"/>
      <c r="I1" s="117"/>
    </row>
    <row r="2" spans="1:9" ht="15.75" thickBot="1" x14ac:dyDescent="0.3">
      <c r="A2" s="118"/>
      <c r="B2" s="106"/>
      <c r="C2" s="106"/>
      <c r="D2" s="106"/>
      <c r="E2" s="106"/>
      <c r="F2" s="106"/>
      <c r="G2" s="106"/>
      <c r="H2" s="106"/>
      <c r="I2" s="119"/>
    </row>
    <row r="3" spans="1:9" ht="16.5" thickBot="1" x14ac:dyDescent="0.3">
      <c r="A3" s="107"/>
      <c r="B3" s="109" t="s">
        <v>0</v>
      </c>
      <c r="C3" s="1" t="s">
        <v>1</v>
      </c>
      <c r="D3" s="111"/>
      <c r="E3" s="111"/>
      <c r="F3" s="112" t="s">
        <v>2</v>
      </c>
      <c r="G3" s="112"/>
      <c r="H3" s="112"/>
      <c r="I3" s="113" t="s">
        <v>3</v>
      </c>
    </row>
    <row r="4" spans="1:9" ht="15.75" x14ac:dyDescent="0.25">
      <c r="A4" s="108"/>
      <c r="B4" s="110"/>
      <c r="C4" s="49" t="s">
        <v>4</v>
      </c>
      <c r="D4" s="47">
        <v>1</v>
      </c>
      <c r="E4" s="4">
        <v>2</v>
      </c>
      <c r="F4" s="5">
        <v>0</v>
      </c>
      <c r="G4" s="6">
        <v>1</v>
      </c>
      <c r="H4" s="7">
        <v>2</v>
      </c>
      <c r="I4" s="114"/>
    </row>
    <row r="5" spans="1:9" ht="15.75" x14ac:dyDescent="0.25">
      <c r="A5" s="13">
        <v>1</v>
      </c>
      <c r="B5" s="42" t="s">
        <v>51</v>
      </c>
      <c r="C5" s="17" t="s">
        <v>5</v>
      </c>
      <c r="D5" s="39">
        <v>2</v>
      </c>
      <c r="E5" s="62">
        <v>2</v>
      </c>
      <c r="F5" s="17"/>
      <c r="G5" s="39">
        <f>16+0.7</f>
        <v>16.7</v>
      </c>
      <c r="H5" s="16">
        <f>16+2.1+0.5</f>
        <v>18.600000000000001</v>
      </c>
      <c r="I5" s="18">
        <f t="shared" ref="I5:I36" si="0">SUM(F5:H5)</f>
        <v>35.299999999999997</v>
      </c>
    </row>
    <row r="6" spans="1:9" ht="15.75" x14ac:dyDescent="0.25">
      <c r="A6" s="13">
        <v>2</v>
      </c>
      <c r="B6" s="41" t="s">
        <v>47</v>
      </c>
      <c r="C6" s="17" t="s">
        <v>5</v>
      </c>
      <c r="D6" s="39">
        <v>4</v>
      </c>
      <c r="E6" s="62">
        <v>5</v>
      </c>
      <c r="F6" s="17"/>
      <c r="G6" s="39">
        <f>14+0.7-2+2.5</f>
        <v>15.2</v>
      </c>
      <c r="H6" s="16">
        <f>13+4.2</f>
        <v>17.2</v>
      </c>
      <c r="I6" s="18">
        <f t="shared" si="0"/>
        <v>32.4</v>
      </c>
    </row>
    <row r="7" spans="1:9" ht="15.75" x14ac:dyDescent="0.25">
      <c r="A7" s="13">
        <v>3</v>
      </c>
      <c r="B7" s="42" t="s">
        <v>48</v>
      </c>
      <c r="C7" s="17">
        <v>15</v>
      </c>
      <c r="D7" s="39">
        <v>6</v>
      </c>
      <c r="E7" s="62">
        <v>1</v>
      </c>
      <c r="F7" s="17">
        <v>0.5</v>
      </c>
      <c r="G7" s="39">
        <f>12.5+0.7</f>
        <v>13.2</v>
      </c>
      <c r="H7" s="16">
        <f>17+0.7</f>
        <v>17.7</v>
      </c>
      <c r="I7" s="18">
        <f t="shared" si="0"/>
        <v>31.4</v>
      </c>
    </row>
    <row r="8" spans="1:9" ht="15.75" x14ac:dyDescent="0.25">
      <c r="A8" s="13">
        <v>4</v>
      </c>
      <c r="B8" s="41" t="s">
        <v>44</v>
      </c>
      <c r="C8" s="17">
        <v>4</v>
      </c>
      <c r="D8" s="39">
        <v>1</v>
      </c>
      <c r="E8" s="62">
        <v>7</v>
      </c>
      <c r="F8" s="17"/>
      <c r="G8" s="39">
        <f>17+0.7+1</f>
        <v>18.7</v>
      </c>
      <c r="H8" s="16">
        <f>12</f>
        <v>12</v>
      </c>
      <c r="I8" s="18">
        <f t="shared" si="0"/>
        <v>30.7</v>
      </c>
    </row>
    <row r="9" spans="1:9" ht="18.75" x14ac:dyDescent="0.3">
      <c r="A9" s="13">
        <v>5</v>
      </c>
      <c r="B9" s="43" t="s">
        <v>55</v>
      </c>
      <c r="C9" s="51" t="s">
        <v>5</v>
      </c>
      <c r="D9" s="39">
        <v>5</v>
      </c>
      <c r="E9" s="62">
        <v>10</v>
      </c>
      <c r="F9" s="17"/>
      <c r="G9" s="39">
        <f>13+0.7+0.5</f>
        <v>14.2</v>
      </c>
      <c r="H9" s="16">
        <f>10.5+2</f>
        <v>12.5</v>
      </c>
      <c r="I9" s="18">
        <f t="shared" si="0"/>
        <v>26.7</v>
      </c>
    </row>
    <row r="10" spans="1:9" ht="15.75" x14ac:dyDescent="0.25">
      <c r="A10" s="13">
        <v>6</v>
      </c>
      <c r="B10" s="42" t="s">
        <v>7</v>
      </c>
      <c r="C10" s="17" t="s">
        <v>5</v>
      </c>
      <c r="D10" s="39">
        <v>11</v>
      </c>
      <c r="E10" s="62">
        <v>11</v>
      </c>
      <c r="F10" s="17">
        <v>2</v>
      </c>
      <c r="G10" s="39">
        <f>10+1.5</f>
        <v>11.5</v>
      </c>
      <c r="H10" s="16">
        <f>10+2.5</f>
        <v>12.5</v>
      </c>
      <c r="I10" s="18">
        <f t="shared" si="0"/>
        <v>26</v>
      </c>
    </row>
    <row r="11" spans="1:9" ht="15.75" x14ac:dyDescent="0.25">
      <c r="A11" s="13">
        <v>7</v>
      </c>
      <c r="B11" s="45" t="s">
        <v>36</v>
      </c>
      <c r="C11" s="17">
        <v>16</v>
      </c>
      <c r="D11" s="61">
        <v>8</v>
      </c>
      <c r="E11" s="63">
        <v>4</v>
      </c>
      <c r="F11" s="64">
        <v>2.5</v>
      </c>
      <c r="G11" s="61">
        <f>11.5+2.1-2</f>
        <v>11.6</v>
      </c>
      <c r="H11" s="38">
        <f>8+3</f>
        <v>11</v>
      </c>
      <c r="I11" s="18">
        <f t="shared" si="0"/>
        <v>25.1</v>
      </c>
    </row>
    <row r="12" spans="1:9" ht="15.75" x14ac:dyDescent="0.25">
      <c r="A12" s="13">
        <v>8</v>
      </c>
      <c r="B12" s="42" t="s">
        <v>38</v>
      </c>
      <c r="C12" s="17" t="s">
        <v>5</v>
      </c>
      <c r="D12" s="39">
        <v>9</v>
      </c>
      <c r="E12" s="62">
        <v>8</v>
      </c>
      <c r="F12" s="17">
        <v>1</v>
      </c>
      <c r="G12" s="39">
        <f>11</f>
        <v>11</v>
      </c>
      <c r="H12" s="16">
        <f>11.5</f>
        <v>11.5</v>
      </c>
      <c r="I12" s="18">
        <f t="shared" si="0"/>
        <v>23.5</v>
      </c>
    </row>
    <row r="13" spans="1:9" ht="15.75" x14ac:dyDescent="0.25">
      <c r="A13" s="13">
        <v>9</v>
      </c>
      <c r="B13" s="41" t="s">
        <v>53</v>
      </c>
      <c r="C13" s="17" t="s">
        <v>5</v>
      </c>
      <c r="D13" s="39">
        <v>10</v>
      </c>
      <c r="E13" s="62">
        <v>2</v>
      </c>
      <c r="F13" s="60">
        <v>1.5</v>
      </c>
      <c r="G13" s="39">
        <f>10.5-1</f>
        <v>9.5</v>
      </c>
      <c r="H13" s="16">
        <f>10+1</f>
        <v>11</v>
      </c>
      <c r="I13" s="18">
        <f t="shared" si="0"/>
        <v>22</v>
      </c>
    </row>
    <row r="14" spans="1:9" ht="15.75" x14ac:dyDescent="0.25">
      <c r="A14" s="13">
        <v>10</v>
      </c>
      <c r="B14" s="42" t="s">
        <v>9</v>
      </c>
      <c r="C14" s="17" t="s">
        <v>5</v>
      </c>
      <c r="D14" s="39">
        <v>7</v>
      </c>
      <c r="E14" s="62">
        <v>4</v>
      </c>
      <c r="F14" s="17"/>
      <c r="G14" s="39">
        <f>6+1</f>
        <v>7</v>
      </c>
      <c r="H14" s="16">
        <f>14+1.4-2+1.5</f>
        <v>14.9</v>
      </c>
      <c r="I14" s="18">
        <f t="shared" si="0"/>
        <v>21.9</v>
      </c>
    </row>
    <row r="15" spans="1:9" ht="15.75" x14ac:dyDescent="0.25">
      <c r="A15" s="13">
        <v>11</v>
      </c>
      <c r="B15" s="42" t="s">
        <v>19</v>
      </c>
      <c r="C15" s="17">
        <v>9</v>
      </c>
      <c r="D15" s="39">
        <v>3</v>
      </c>
      <c r="E15" s="62">
        <v>9</v>
      </c>
      <c r="F15" s="17"/>
      <c r="G15" s="39">
        <f>9+1.5</f>
        <v>10.5</v>
      </c>
      <c r="H15" s="16">
        <f>11</f>
        <v>11</v>
      </c>
      <c r="I15" s="18">
        <f t="shared" si="0"/>
        <v>21.5</v>
      </c>
    </row>
    <row r="16" spans="1:9" ht="15.75" x14ac:dyDescent="0.25">
      <c r="A16" s="13">
        <v>12</v>
      </c>
      <c r="B16" s="41" t="s">
        <v>41</v>
      </c>
      <c r="C16" s="17" t="s">
        <v>5</v>
      </c>
      <c r="D16" s="39">
        <v>5</v>
      </c>
      <c r="E16" s="62">
        <v>6</v>
      </c>
      <c r="F16" s="17"/>
      <c r="G16" s="39">
        <f>7+1</f>
        <v>8</v>
      </c>
      <c r="H16" s="16">
        <f>12.5</f>
        <v>12.5</v>
      </c>
      <c r="I16" s="18">
        <f t="shared" si="0"/>
        <v>20.5</v>
      </c>
    </row>
    <row r="17" spans="1:9" ht="15.75" x14ac:dyDescent="0.25">
      <c r="A17" s="13">
        <v>13</v>
      </c>
      <c r="B17" s="41" t="s">
        <v>18</v>
      </c>
      <c r="C17" s="17">
        <v>2</v>
      </c>
      <c r="D17" s="39">
        <v>2</v>
      </c>
      <c r="E17" s="62">
        <v>5</v>
      </c>
      <c r="F17" s="17"/>
      <c r="G17" s="39">
        <f>10+1.5</f>
        <v>11.5</v>
      </c>
      <c r="H17" s="16">
        <f>7+2</f>
        <v>9</v>
      </c>
      <c r="I17" s="18">
        <f t="shared" si="0"/>
        <v>20.5</v>
      </c>
    </row>
    <row r="18" spans="1:9" ht="15.75" x14ac:dyDescent="0.25">
      <c r="A18" s="13">
        <v>14</v>
      </c>
      <c r="B18" s="42" t="s">
        <v>49</v>
      </c>
      <c r="C18" s="17">
        <v>11</v>
      </c>
      <c r="D18" s="39">
        <v>4</v>
      </c>
      <c r="E18" s="62">
        <v>1</v>
      </c>
      <c r="F18" s="17"/>
      <c r="G18" s="39">
        <f>8</f>
        <v>8</v>
      </c>
      <c r="H18" s="16">
        <f>11+2-2</f>
        <v>11</v>
      </c>
      <c r="I18" s="18">
        <f t="shared" si="0"/>
        <v>19</v>
      </c>
    </row>
    <row r="19" spans="1:9" ht="18" x14ac:dyDescent="0.25">
      <c r="A19" s="13">
        <v>15</v>
      </c>
      <c r="B19" s="43" t="s">
        <v>54</v>
      </c>
      <c r="C19" s="50">
        <v>5</v>
      </c>
      <c r="D19" s="39">
        <v>7</v>
      </c>
      <c r="E19" s="62">
        <v>8</v>
      </c>
      <c r="F19" s="17"/>
      <c r="G19" s="39">
        <f>12</f>
        <v>12</v>
      </c>
      <c r="H19" s="16">
        <f>5.5+1</f>
        <v>6.5</v>
      </c>
      <c r="I19" s="18">
        <f t="shared" si="0"/>
        <v>18.5</v>
      </c>
    </row>
    <row r="20" spans="1:9" ht="15.75" x14ac:dyDescent="0.25">
      <c r="A20" s="13">
        <v>16</v>
      </c>
      <c r="B20" s="42" t="s">
        <v>20</v>
      </c>
      <c r="C20" s="17" t="s">
        <v>5</v>
      </c>
      <c r="D20" s="39">
        <v>6</v>
      </c>
      <c r="E20" s="62">
        <v>3</v>
      </c>
      <c r="F20" s="17"/>
      <c r="G20" s="39">
        <f>6.5+2</f>
        <v>8.5</v>
      </c>
      <c r="H20" s="16">
        <f>9-2</f>
        <v>7</v>
      </c>
      <c r="I20" s="18">
        <f t="shared" si="0"/>
        <v>15.5</v>
      </c>
    </row>
    <row r="21" spans="1:9" ht="18.75" x14ac:dyDescent="0.3">
      <c r="A21" s="13">
        <v>17</v>
      </c>
      <c r="B21" s="69" t="s">
        <v>15</v>
      </c>
      <c r="C21" s="51">
        <v>5</v>
      </c>
      <c r="D21" s="39">
        <v>8</v>
      </c>
      <c r="E21" s="62">
        <v>2</v>
      </c>
      <c r="F21" s="17"/>
      <c r="G21" s="39">
        <f>5.5</f>
        <v>5.5</v>
      </c>
      <c r="H21" s="16">
        <f>4.5+4</f>
        <v>8.5</v>
      </c>
      <c r="I21" s="18">
        <f t="shared" si="0"/>
        <v>14</v>
      </c>
    </row>
    <row r="22" spans="1:9" ht="15.75" x14ac:dyDescent="0.25">
      <c r="A22" s="13">
        <v>18</v>
      </c>
      <c r="B22" s="44" t="s">
        <v>31</v>
      </c>
      <c r="C22" s="17">
        <v>7</v>
      </c>
      <c r="D22" s="39">
        <v>1</v>
      </c>
      <c r="E22" s="62">
        <v>10</v>
      </c>
      <c r="F22" s="17"/>
      <c r="G22" s="39">
        <f>11</f>
        <v>11</v>
      </c>
      <c r="H22" s="16">
        <f>4.5-2</f>
        <v>2.5</v>
      </c>
      <c r="I22" s="18">
        <f t="shared" si="0"/>
        <v>13.5</v>
      </c>
    </row>
    <row r="23" spans="1:9" ht="15.75" x14ac:dyDescent="0.25">
      <c r="A23" s="13">
        <v>19</v>
      </c>
      <c r="B23" s="41" t="s">
        <v>50</v>
      </c>
      <c r="C23" s="17">
        <v>10</v>
      </c>
      <c r="D23" s="39">
        <v>2</v>
      </c>
      <c r="E23" s="62">
        <v>1</v>
      </c>
      <c r="F23" s="17"/>
      <c r="G23" s="39">
        <f>4.5+0.5</f>
        <v>5</v>
      </c>
      <c r="H23" s="16">
        <f>5.5+1</f>
        <v>6.5</v>
      </c>
      <c r="I23" s="18">
        <f t="shared" si="0"/>
        <v>11.5</v>
      </c>
    </row>
    <row r="24" spans="1:9" ht="15.75" x14ac:dyDescent="0.25">
      <c r="A24" s="13">
        <v>20</v>
      </c>
      <c r="B24" s="65" t="s">
        <v>42</v>
      </c>
      <c r="C24" s="17">
        <v>9</v>
      </c>
      <c r="D24" s="39">
        <v>1</v>
      </c>
      <c r="E24" s="62">
        <v>9</v>
      </c>
      <c r="F24" s="17"/>
      <c r="G24" s="39">
        <f>5.5+2.5</f>
        <v>8</v>
      </c>
      <c r="H24" s="16">
        <f>5-2</f>
        <v>3</v>
      </c>
      <c r="I24" s="18">
        <f t="shared" si="0"/>
        <v>11</v>
      </c>
    </row>
    <row r="25" spans="1:9" ht="15.75" x14ac:dyDescent="0.25">
      <c r="A25" s="13">
        <v>21</v>
      </c>
      <c r="B25" s="42" t="s">
        <v>40</v>
      </c>
      <c r="C25" s="17">
        <v>22</v>
      </c>
      <c r="D25" s="39">
        <v>10</v>
      </c>
      <c r="E25" s="62">
        <v>7</v>
      </c>
      <c r="F25" s="17"/>
      <c r="G25" s="39">
        <f>4.5</f>
        <v>4.5</v>
      </c>
      <c r="H25" s="16">
        <f>6</f>
        <v>6</v>
      </c>
      <c r="I25" s="18">
        <f t="shared" si="0"/>
        <v>10.5</v>
      </c>
    </row>
    <row r="26" spans="1:9" ht="15.75" x14ac:dyDescent="0.25">
      <c r="A26" s="13">
        <v>22</v>
      </c>
      <c r="B26" s="42" t="s">
        <v>14</v>
      </c>
      <c r="C26" s="17">
        <v>7</v>
      </c>
      <c r="D26" s="39">
        <v>9</v>
      </c>
      <c r="E26" s="62">
        <v>6</v>
      </c>
      <c r="F26" s="17"/>
      <c r="G26" s="39">
        <f>5-2</f>
        <v>3</v>
      </c>
      <c r="H26" s="16">
        <f>6.5</f>
        <v>6.5</v>
      </c>
      <c r="I26" s="18">
        <f t="shared" si="0"/>
        <v>9.5</v>
      </c>
    </row>
    <row r="27" spans="1:9" ht="15.75" x14ac:dyDescent="0.25">
      <c r="A27" s="13">
        <v>23</v>
      </c>
      <c r="B27" s="42" t="s">
        <v>52</v>
      </c>
      <c r="C27" s="17">
        <v>15</v>
      </c>
      <c r="D27" s="39">
        <v>3</v>
      </c>
      <c r="E27" s="62">
        <v>5</v>
      </c>
      <c r="F27" s="17"/>
      <c r="G27" s="39">
        <f>3.5+3.5</f>
        <v>7</v>
      </c>
      <c r="H27" s="16">
        <f>1.5</f>
        <v>1.5</v>
      </c>
      <c r="I27" s="18">
        <f t="shared" si="0"/>
        <v>8.5</v>
      </c>
    </row>
    <row r="28" spans="1:9" ht="15.75" x14ac:dyDescent="0.25">
      <c r="A28" s="13">
        <v>24</v>
      </c>
      <c r="B28" s="45" t="s">
        <v>39</v>
      </c>
      <c r="C28" s="17" t="s">
        <v>5</v>
      </c>
      <c r="D28" s="39">
        <v>5</v>
      </c>
      <c r="E28" s="62">
        <v>3</v>
      </c>
      <c r="F28" s="17"/>
      <c r="G28" s="39">
        <f>1.5</f>
        <v>1.5</v>
      </c>
      <c r="H28" s="16">
        <f>3.5+1</f>
        <v>4.5</v>
      </c>
      <c r="I28" s="18">
        <f t="shared" si="0"/>
        <v>6</v>
      </c>
    </row>
    <row r="29" spans="1:9" ht="15.75" x14ac:dyDescent="0.25">
      <c r="A29" s="13">
        <v>25</v>
      </c>
      <c r="B29" s="42" t="s">
        <v>45</v>
      </c>
      <c r="C29" s="17">
        <v>26</v>
      </c>
      <c r="D29" s="61">
        <v>4</v>
      </c>
      <c r="E29" s="63">
        <v>8</v>
      </c>
      <c r="F29" s="64"/>
      <c r="G29" s="61">
        <f>2.5+2.5</f>
        <v>5</v>
      </c>
      <c r="H29" s="38">
        <f>0</f>
        <v>0</v>
      </c>
      <c r="I29" s="18">
        <f t="shared" si="0"/>
        <v>5</v>
      </c>
    </row>
    <row r="30" spans="1:9" ht="15.75" x14ac:dyDescent="0.25">
      <c r="A30" s="13">
        <v>26</v>
      </c>
      <c r="B30" s="42" t="s">
        <v>26</v>
      </c>
      <c r="C30" s="17">
        <v>4</v>
      </c>
      <c r="D30" s="39">
        <v>8</v>
      </c>
      <c r="E30" s="62">
        <v>6</v>
      </c>
      <c r="F30" s="17"/>
      <c r="G30" s="39">
        <f>0</f>
        <v>0</v>
      </c>
      <c r="H30" s="16">
        <f>1</f>
        <v>1</v>
      </c>
      <c r="I30" s="18">
        <f t="shared" si="0"/>
        <v>1</v>
      </c>
    </row>
    <row r="31" spans="1:9" ht="18" x14ac:dyDescent="0.25">
      <c r="A31" s="54">
        <v>27</v>
      </c>
      <c r="B31" s="42" t="s">
        <v>37</v>
      </c>
      <c r="C31" s="17">
        <v>8</v>
      </c>
      <c r="D31" s="39">
        <v>9</v>
      </c>
      <c r="E31" s="62">
        <v>4</v>
      </c>
      <c r="F31" s="17"/>
      <c r="G31" s="39">
        <f>0</f>
        <v>0</v>
      </c>
      <c r="H31" s="16">
        <f>2.5+2.5-1-3</f>
        <v>1</v>
      </c>
      <c r="I31" s="55">
        <f t="shared" si="0"/>
        <v>1</v>
      </c>
    </row>
    <row r="32" spans="1:9" ht="18" hidden="1" x14ac:dyDescent="0.25">
      <c r="A32" s="54">
        <v>29</v>
      </c>
      <c r="B32" s="43"/>
      <c r="C32" s="50"/>
      <c r="D32" s="39"/>
      <c r="E32" s="62"/>
      <c r="F32" s="17"/>
      <c r="G32" s="39"/>
      <c r="H32" s="16"/>
      <c r="I32" s="55">
        <f t="shared" si="0"/>
        <v>0</v>
      </c>
    </row>
    <row r="33" spans="1:9" ht="18" hidden="1" x14ac:dyDescent="0.25">
      <c r="A33" s="54">
        <v>30</v>
      </c>
      <c r="B33" s="43"/>
      <c r="C33" s="50"/>
      <c r="D33" s="39"/>
      <c r="E33" s="62"/>
      <c r="F33" s="17"/>
      <c r="G33" s="39"/>
      <c r="H33" s="16"/>
      <c r="I33" s="55">
        <f t="shared" si="0"/>
        <v>0</v>
      </c>
    </row>
    <row r="34" spans="1:9" ht="18.75" x14ac:dyDescent="0.3">
      <c r="A34" s="56">
        <v>28</v>
      </c>
      <c r="B34" s="43" t="s">
        <v>56</v>
      </c>
      <c r="C34" s="51" t="s">
        <v>5</v>
      </c>
      <c r="D34" s="39">
        <v>6</v>
      </c>
      <c r="E34" s="62">
        <v>9</v>
      </c>
      <c r="F34" s="17"/>
      <c r="G34" s="39">
        <f>1</f>
        <v>1</v>
      </c>
      <c r="H34" s="16">
        <f>0</f>
        <v>0</v>
      </c>
      <c r="I34" s="55">
        <f t="shared" si="0"/>
        <v>1</v>
      </c>
    </row>
    <row r="35" spans="1:9" ht="18.75" x14ac:dyDescent="0.3">
      <c r="A35" s="57">
        <v>29</v>
      </c>
      <c r="B35" s="46" t="s">
        <v>46</v>
      </c>
      <c r="C35" s="17" t="s">
        <v>5</v>
      </c>
      <c r="D35" s="61">
        <v>10</v>
      </c>
      <c r="E35" s="63">
        <v>10</v>
      </c>
      <c r="F35" s="64"/>
      <c r="G35" s="61">
        <f>0</f>
        <v>0</v>
      </c>
      <c r="H35" s="38">
        <f>0</f>
        <v>0</v>
      </c>
      <c r="I35" s="55">
        <f t="shared" si="0"/>
        <v>0</v>
      </c>
    </row>
    <row r="36" spans="1:9" ht="19.5" thickBot="1" x14ac:dyDescent="0.35">
      <c r="A36" s="58">
        <v>30</v>
      </c>
      <c r="B36" s="66" t="s">
        <v>43</v>
      </c>
      <c r="C36" s="24" t="s">
        <v>5</v>
      </c>
      <c r="D36" s="67">
        <v>7</v>
      </c>
      <c r="E36" s="68">
        <v>7</v>
      </c>
      <c r="F36" s="24"/>
      <c r="G36" s="67">
        <f>0.5+0.5-2</f>
        <v>-1</v>
      </c>
      <c r="H36" s="23">
        <f>0.5</f>
        <v>0.5</v>
      </c>
      <c r="I36" s="59">
        <f t="shared" si="0"/>
        <v>-0.5</v>
      </c>
    </row>
    <row r="37" spans="1:9" ht="18.75" x14ac:dyDescent="0.3">
      <c r="A37" s="52">
        <v>32</v>
      </c>
      <c r="B37" s="40"/>
      <c r="C37" s="48"/>
      <c r="D37" s="53"/>
      <c r="E37" s="53"/>
      <c r="F37" s="53"/>
      <c r="G37" s="53"/>
      <c r="H37" s="53"/>
      <c r="I37" s="31">
        <f t="shared" ref="I37" si="1">SUM(F37:H37)</f>
        <v>0</v>
      </c>
    </row>
    <row r="38" spans="1:9" ht="15.75" x14ac:dyDescent="0.25">
      <c r="A38" s="36">
        <v>33</v>
      </c>
      <c r="B38" s="36"/>
      <c r="C38" s="36"/>
      <c r="D38" s="36"/>
      <c r="E38" s="36"/>
      <c r="F38" s="36"/>
      <c r="G38" s="36"/>
      <c r="H38" s="36"/>
      <c r="I38" s="36"/>
    </row>
    <row r="39" spans="1:9" ht="15.75" x14ac:dyDescent="0.25">
      <c r="A39" s="37">
        <v>34</v>
      </c>
      <c r="B39" s="35"/>
      <c r="C39" s="35"/>
      <c r="D39" s="35"/>
      <c r="E39" s="35"/>
      <c r="F39" s="35"/>
      <c r="G39" s="35"/>
      <c r="H39" s="35"/>
      <c r="I39" s="35"/>
    </row>
    <row r="40" spans="1:9" ht="15.75" x14ac:dyDescent="0.25">
      <c r="A40" s="37">
        <v>35</v>
      </c>
      <c r="B40" s="35"/>
      <c r="C40" s="35"/>
      <c r="D40" s="35"/>
      <c r="E40" s="35"/>
      <c r="F40" s="35"/>
      <c r="G40" s="35"/>
      <c r="H40" s="35"/>
      <c r="I40" s="35"/>
    </row>
    <row r="41" spans="1:9" x14ac:dyDescent="0.25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25">
      <c r="A42" s="35"/>
      <c r="B42" s="35"/>
      <c r="C42" s="35"/>
      <c r="D42" s="35"/>
      <c r="E42" s="35"/>
      <c r="F42" s="35"/>
      <c r="G42" s="35"/>
      <c r="H42" s="35"/>
      <c r="I42" s="35"/>
    </row>
  </sheetData>
  <sortState ref="B5:I36">
    <sortCondition descending="1" ref="I5:I36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6" zoomScale="60" zoomScaleNormal="60" workbookViewId="0">
      <selection activeCell="F37" sqref="F37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115" t="s">
        <v>89</v>
      </c>
      <c r="B1" s="116"/>
      <c r="C1" s="116"/>
      <c r="D1" s="116"/>
      <c r="E1" s="116"/>
      <c r="F1" s="116"/>
      <c r="G1" s="116"/>
      <c r="H1" s="116"/>
      <c r="I1" s="117"/>
    </row>
    <row r="2" spans="1:9" ht="15.75" thickBot="1" x14ac:dyDescent="0.3">
      <c r="A2" s="118"/>
      <c r="B2" s="106"/>
      <c r="C2" s="106"/>
      <c r="D2" s="106"/>
      <c r="E2" s="106"/>
      <c r="F2" s="106"/>
      <c r="G2" s="106"/>
      <c r="H2" s="106"/>
      <c r="I2" s="119"/>
    </row>
    <row r="3" spans="1:9" ht="16.5" thickBot="1" x14ac:dyDescent="0.3">
      <c r="A3" s="107"/>
      <c r="B3" s="109" t="s">
        <v>0</v>
      </c>
      <c r="C3" s="1" t="s">
        <v>1</v>
      </c>
      <c r="D3" s="120" t="s">
        <v>63</v>
      </c>
      <c r="E3" s="121"/>
      <c r="F3" s="112" t="s">
        <v>2</v>
      </c>
      <c r="G3" s="112"/>
      <c r="H3" s="112"/>
      <c r="I3" s="113" t="s">
        <v>3</v>
      </c>
    </row>
    <row r="4" spans="1:9" ht="16.5" thickBot="1" x14ac:dyDescent="0.3">
      <c r="A4" s="108"/>
      <c r="B4" s="110"/>
      <c r="C4" s="49" t="s">
        <v>4</v>
      </c>
      <c r="D4" s="78">
        <v>1</v>
      </c>
      <c r="E4" s="79">
        <v>2</v>
      </c>
      <c r="F4" s="80">
        <v>0</v>
      </c>
      <c r="G4" s="81">
        <v>1</v>
      </c>
      <c r="H4" s="82">
        <v>2</v>
      </c>
      <c r="I4" s="114"/>
    </row>
    <row r="5" spans="1:9" ht="18" x14ac:dyDescent="0.25">
      <c r="A5" s="54">
        <v>1</v>
      </c>
      <c r="B5" s="43" t="s">
        <v>82</v>
      </c>
      <c r="C5" s="85">
        <v>9</v>
      </c>
      <c r="D5" s="102">
        <v>5</v>
      </c>
      <c r="E5" s="103">
        <v>10</v>
      </c>
      <c r="F5" s="104">
        <v>2.5</v>
      </c>
      <c r="G5" s="102">
        <f>13+3.5+2.5</f>
        <v>19</v>
      </c>
      <c r="H5" s="99">
        <f>10.5+0.7</f>
        <v>11.2</v>
      </c>
      <c r="I5" s="87">
        <f t="shared" ref="I5:I38" si="0">SUM(F5:H5)</f>
        <v>32.700000000000003</v>
      </c>
    </row>
    <row r="6" spans="1:9" ht="18" x14ac:dyDescent="0.25">
      <c r="A6" s="54">
        <v>2</v>
      </c>
      <c r="B6" s="71" t="s">
        <v>79</v>
      </c>
      <c r="C6" s="85" t="s">
        <v>5</v>
      </c>
      <c r="D6" s="89">
        <v>3</v>
      </c>
      <c r="E6" s="90">
        <v>2</v>
      </c>
      <c r="F6" s="85"/>
      <c r="G6" s="89">
        <f>15+0.7</f>
        <v>15.7</v>
      </c>
      <c r="H6" s="91">
        <f>16+0.7</f>
        <v>16.7</v>
      </c>
      <c r="I6" s="87">
        <f t="shared" si="0"/>
        <v>32.4</v>
      </c>
    </row>
    <row r="7" spans="1:9" ht="18" x14ac:dyDescent="0.25">
      <c r="A7" s="54">
        <v>3</v>
      </c>
      <c r="B7" s="43" t="s">
        <v>73</v>
      </c>
      <c r="C7" s="85" t="s">
        <v>5</v>
      </c>
      <c r="D7" s="89">
        <v>6</v>
      </c>
      <c r="E7" s="90">
        <v>6</v>
      </c>
      <c r="F7" s="85">
        <v>1.5</v>
      </c>
      <c r="G7" s="89">
        <f>12.5+1.4+2</f>
        <v>15.9</v>
      </c>
      <c r="H7" s="91">
        <f>12.5+2.8+1-2</f>
        <v>14.3</v>
      </c>
      <c r="I7" s="87">
        <f t="shared" si="0"/>
        <v>31.7</v>
      </c>
    </row>
    <row r="8" spans="1:9" ht="18" x14ac:dyDescent="0.25">
      <c r="A8" s="54">
        <v>4</v>
      </c>
      <c r="B8" s="70" t="s">
        <v>57</v>
      </c>
      <c r="C8" s="85"/>
      <c r="D8" s="92">
        <v>1</v>
      </c>
      <c r="E8" s="93">
        <v>9</v>
      </c>
      <c r="F8" s="88"/>
      <c r="G8" s="92">
        <f>17+0.7+1</f>
        <v>18.7</v>
      </c>
      <c r="H8" s="94">
        <f>11+0.5</f>
        <v>11.5</v>
      </c>
      <c r="I8" s="87">
        <f t="shared" si="0"/>
        <v>30.2</v>
      </c>
    </row>
    <row r="9" spans="1:9" ht="18" x14ac:dyDescent="0.25">
      <c r="A9" s="54">
        <v>5</v>
      </c>
      <c r="B9" s="43" t="s">
        <v>80</v>
      </c>
      <c r="C9" s="85" t="s">
        <v>5</v>
      </c>
      <c r="D9" s="92">
        <v>4</v>
      </c>
      <c r="E9" s="93">
        <v>7</v>
      </c>
      <c r="F9" s="88">
        <v>1</v>
      </c>
      <c r="G9" s="92">
        <f>14+2.1</f>
        <v>16.100000000000001</v>
      </c>
      <c r="H9" s="94">
        <f>12</f>
        <v>12</v>
      </c>
      <c r="I9" s="87">
        <f t="shared" si="0"/>
        <v>29.1</v>
      </c>
    </row>
    <row r="10" spans="1:9" ht="18" x14ac:dyDescent="0.25">
      <c r="A10" s="54">
        <v>6</v>
      </c>
      <c r="B10" s="70" t="s">
        <v>68</v>
      </c>
      <c r="C10" s="85" t="s">
        <v>5</v>
      </c>
      <c r="D10" s="89">
        <v>7</v>
      </c>
      <c r="E10" s="90">
        <v>4</v>
      </c>
      <c r="F10" s="85"/>
      <c r="G10" s="89">
        <v>12</v>
      </c>
      <c r="H10" s="91">
        <f>14</f>
        <v>14</v>
      </c>
      <c r="I10" s="87">
        <f t="shared" si="0"/>
        <v>26</v>
      </c>
    </row>
    <row r="11" spans="1:9" ht="18" x14ac:dyDescent="0.25">
      <c r="A11" s="54">
        <v>7</v>
      </c>
      <c r="B11" s="100" t="s">
        <v>83</v>
      </c>
      <c r="C11" s="88" t="s">
        <v>5</v>
      </c>
      <c r="D11" s="92">
        <v>9</v>
      </c>
      <c r="E11" s="93">
        <v>5</v>
      </c>
      <c r="F11" s="88">
        <v>2</v>
      </c>
      <c r="G11" s="92">
        <v>11</v>
      </c>
      <c r="H11" s="94">
        <f>13</f>
        <v>13</v>
      </c>
      <c r="I11" s="87">
        <f t="shared" si="0"/>
        <v>26</v>
      </c>
    </row>
    <row r="12" spans="1:9" ht="18" x14ac:dyDescent="0.25">
      <c r="A12" s="54">
        <v>8</v>
      </c>
      <c r="B12" s="70" t="s">
        <v>41</v>
      </c>
      <c r="C12" s="85" t="s">
        <v>5</v>
      </c>
      <c r="D12" s="89">
        <v>4</v>
      </c>
      <c r="E12" s="90">
        <v>1</v>
      </c>
      <c r="F12" s="95"/>
      <c r="G12" s="89">
        <f>8.5+1-1</f>
        <v>8.5</v>
      </c>
      <c r="H12" s="91">
        <f>17</f>
        <v>17</v>
      </c>
      <c r="I12" s="87">
        <f t="shared" si="0"/>
        <v>25.5</v>
      </c>
    </row>
    <row r="13" spans="1:9" ht="18" x14ac:dyDescent="0.25">
      <c r="A13" s="54">
        <v>9</v>
      </c>
      <c r="B13" s="43" t="s">
        <v>67</v>
      </c>
      <c r="C13" s="85">
        <v>4</v>
      </c>
      <c r="D13" s="89">
        <v>8</v>
      </c>
      <c r="E13" s="90">
        <v>8</v>
      </c>
      <c r="F13" s="85">
        <v>0.5</v>
      </c>
      <c r="G13" s="89">
        <v>11.5</v>
      </c>
      <c r="H13" s="91">
        <f>6+1+2.5</f>
        <v>9.5</v>
      </c>
      <c r="I13" s="87">
        <f t="shared" si="0"/>
        <v>21.5</v>
      </c>
    </row>
    <row r="14" spans="1:9" ht="18" x14ac:dyDescent="0.25">
      <c r="A14" s="54">
        <v>10</v>
      </c>
      <c r="B14" s="76" t="s">
        <v>70</v>
      </c>
      <c r="C14" s="85">
        <v>12</v>
      </c>
      <c r="D14" s="89">
        <v>6</v>
      </c>
      <c r="E14" s="90">
        <v>1</v>
      </c>
      <c r="F14" s="85"/>
      <c r="G14" s="89">
        <v>7</v>
      </c>
      <c r="H14" s="91">
        <f>11.5+1+2</f>
        <v>14.5</v>
      </c>
      <c r="I14" s="87">
        <f t="shared" si="0"/>
        <v>21.5</v>
      </c>
    </row>
    <row r="15" spans="1:9" ht="18" x14ac:dyDescent="0.25">
      <c r="A15" s="54">
        <v>11</v>
      </c>
      <c r="B15" s="43" t="s">
        <v>90</v>
      </c>
      <c r="C15" s="85" t="s">
        <v>5</v>
      </c>
      <c r="D15" s="89">
        <v>2</v>
      </c>
      <c r="E15" s="90">
        <v>6</v>
      </c>
      <c r="F15" s="85"/>
      <c r="G15" s="89">
        <v>16</v>
      </c>
      <c r="H15" s="91">
        <f>7+0.5-2</f>
        <v>5.5</v>
      </c>
      <c r="I15" s="87">
        <f t="shared" si="0"/>
        <v>21.5</v>
      </c>
    </row>
    <row r="16" spans="1:9" ht="18" x14ac:dyDescent="0.25">
      <c r="A16" s="54">
        <v>12</v>
      </c>
      <c r="B16" s="43" t="s">
        <v>87</v>
      </c>
      <c r="C16" s="85">
        <v>13</v>
      </c>
      <c r="D16" s="89">
        <v>2</v>
      </c>
      <c r="E16" s="90">
        <v>3</v>
      </c>
      <c r="F16" s="85"/>
      <c r="G16" s="89">
        <f>10.5+1.5</f>
        <v>12</v>
      </c>
      <c r="H16" s="91">
        <f>9.5+1.5-3+1.5</f>
        <v>9.5</v>
      </c>
      <c r="I16" s="87">
        <f t="shared" si="0"/>
        <v>21.5</v>
      </c>
    </row>
    <row r="17" spans="1:9" ht="18" x14ac:dyDescent="0.25">
      <c r="A17" s="54">
        <v>13</v>
      </c>
      <c r="B17" s="43" t="s">
        <v>69</v>
      </c>
      <c r="C17" s="88" t="s">
        <v>5</v>
      </c>
      <c r="D17" s="89">
        <v>10</v>
      </c>
      <c r="E17" s="90">
        <v>4</v>
      </c>
      <c r="F17" s="85"/>
      <c r="G17" s="89">
        <v>10.5</v>
      </c>
      <c r="H17" s="91">
        <f>8.5+2</f>
        <v>10.5</v>
      </c>
      <c r="I17" s="87">
        <f t="shared" si="0"/>
        <v>21</v>
      </c>
    </row>
    <row r="18" spans="1:9" ht="18" x14ac:dyDescent="0.25">
      <c r="A18" s="54">
        <v>14</v>
      </c>
      <c r="B18" s="43" t="s">
        <v>66</v>
      </c>
      <c r="C18" s="88">
        <v>5</v>
      </c>
      <c r="D18" s="89">
        <v>1</v>
      </c>
      <c r="E18" s="90">
        <v>7</v>
      </c>
      <c r="F18" s="85"/>
      <c r="G18" s="89">
        <f>11.5+1</f>
        <v>12.5</v>
      </c>
      <c r="H18" s="91">
        <f>6.5</f>
        <v>6.5</v>
      </c>
      <c r="I18" s="87">
        <f t="shared" si="0"/>
        <v>19</v>
      </c>
    </row>
    <row r="19" spans="1:9" ht="18" x14ac:dyDescent="0.25">
      <c r="A19" s="54">
        <v>15</v>
      </c>
      <c r="B19" s="43" t="s">
        <v>76</v>
      </c>
      <c r="C19" s="85" t="s">
        <v>5</v>
      </c>
      <c r="D19" s="89">
        <v>7</v>
      </c>
      <c r="E19" s="90">
        <v>11</v>
      </c>
      <c r="F19" s="85"/>
      <c r="G19" s="89">
        <f>6.5+1.5</f>
        <v>8</v>
      </c>
      <c r="H19" s="91">
        <f>10</f>
        <v>10</v>
      </c>
      <c r="I19" s="87">
        <f t="shared" si="0"/>
        <v>18</v>
      </c>
    </row>
    <row r="20" spans="1:9" ht="18" x14ac:dyDescent="0.25">
      <c r="A20" s="54">
        <v>16</v>
      </c>
      <c r="B20" s="73" t="s">
        <v>74</v>
      </c>
      <c r="C20" s="85">
        <v>6</v>
      </c>
      <c r="D20" s="89">
        <v>11</v>
      </c>
      <c r="E20" s="90">
        <v>8</v>
      </c>
      <c r="F20" s="85"/>
      <c r="G20" s="89">
        <f>4.5+0.5</f>
        <v>5</v>
      </c>
      <c r="H20" s="91">
        <f>11.5</f>
        <v>11.5</v>
      </c>
      <c r="I20" s="87">
        <f t="shared" si="0"/>
        <v>16.5</v>
      </c>
    </row>
    <row r="21" spans="1:9" ht="18" x14ac:dyDescent="0.25">
      <c r="A21" s="54">
        <v>17</v>
      </c>
      <c r="B21" s="69" t="s">
        <v>15</v>
      </c>
      <c r="C21" s="88">
        <v>5</v>
      </c>
      <c r="D21" s="89">
        <v>2</v>
      </c>
      <c r="E21" s="90">
        <v>2</v>
      </c>
      <c r="F21" s="85"/>
      <c r="G21" s="89">
        <f>5</f>
        <v>5</v>
      </c>
      <c r="H21" s="91">
        <f>10.5</f>
        <v>10.5</v>
      </c>
      <c r="I21" s="87">
        <f t="shared" si="0"/>
        <v>15.5</v>
      </c>
    </row>
    <row r="22" spans="1:9" ht="18" x14ac:dyDescent="0.25">
      <c r="A22" s="54">
        <v>18</v>
      </c>
      <c r="B22" s="72" t="s">
        <v>84</v>
      </c>
      <c r="C22" s="85">
        <v>21</v>
      </c>
      <c r="D22" s="89">
        <v>3</v>
      </c>
      <c r="E22" s="90">
        <v>9</v>
      </c>
      <c r="F22" s="85"/>
      <c r="G22" s="89">
        <f>9.5</f>
        <v>9.5</v>
      </c>
      <c r="H22" s="91">
        <f>5.5</f>
        <v>5.5</v>
      </c>
      <c r="I22" s="87">
        <f t="shared" si="0"/>
        <v>15</v>
      </c>
    </row>
    <row r="23" spans="1:9" ht="18" x14ac:dyDescent="0.25">
      <c r="A23" s="54">
        <v>19</v>
      </c>
      <c r="B23" s="70" t="s">
        <v>72</v>
      </c>
      <c r="C23" s="85">
        <v>9</v>
      </c>
      <c r="D23" s="89">
        <v>8</v>
      </c>
      <c r="E23" s="90">
        <v>10</v>
      </c>
      <c r="F23" s="85"/>
      <c r="G23" s="89">
        <f>6+1</f>
        <v>7</v>
      </c>
      <c r="H23" s="91">
        <f>5</f>
        <v>5</v>
      </c>
      <c r="I23" s="87">
        <f t="shared" si="0"/>
        <v>12</v>
      </c>
    </row>
    <row r="24" spans="1:9" ht="18" x14ac:dyDescent="0.25">
      <c r="A24" s="54">
        <v>20</v>
      </c>
      <c r="B24" s="69" t="s">
        <v>77</v>
      </c>
      <c r="C24" s="85" t="s">
        <v>5</v>
      </c>
      <c r="D24" s="89">
        <v>9</v>
      </c>
      <c r="E24" s="90">
        <v>5</v>
      </c>
      <c r="F24" s="85"/>
      <c r="G24" s="89">
        <f>5.5-1</f>
        <v>4.5</v>
      </c>
      <c r="H24" s="91">
        <f>7.5</f>
        <v>7.5</v>
      </c>
      <c r="I24" s="87">
        <f t="shared" si="0"/>
        <v>12</v>
      </c>
    </row>
    <row r="25" spans="1:9" ht="18" x14ac:dyDescent="0.25">
      <c r="A25" s="54">
        <v>21</v>
      </c>
      <c r="B25" s="43" t="s">
        <v>81</v>
      </c>
      <c r="C25" s="85">
        <v>18</v>
      </c>
      <c r="D25" s="92">
        <v>10</v>
      </c>
      <c r="E25" s="93">
        <v>1</v>
      </c>
      <c r="F25" s="88"/>
      <c r="G25" s="92">
        <v>5</v>
      </c>
      <c r="H25" s="94">
        <f>6+0.5</f>
        <v>6.5</v>
      </c>
      <c r="I25" s="87">
        <f t="shared" si="0"/>
        <v>11.5</v>
      </c>
    </row>
    <row r="26" spans="1:9" ht="18" x14ac:dyDescent="0.25">
      <c r="A26" s="54">
        <v>22</v>
      </c>
      <c r="B26" s="43" t="s">
        <v>65</v>
      </c>
      <c r="C26" s="85">
        <v>4</v>
      </c>
      <c r="D26" s="89">
        <v>1</v>
      </c>
      <c r="E26" s="90">
        <v>6</v>
      </c>
      <c r="F26" s="85"/>
      <c r="G26" s="89">
        <f>6</f>
        <v>6</v>
      </c>
      <c r="H26" s="91">
        <f>1.5+1</f>
        <v>2.5</v>
      </c>
      <c r="I26" s="87">
        <f t="shared" si="0"/>
        <v>8.5</v>
      </c>
    </row>
    <row r="27" spans="1:9" ht="18" x14ac:dyDescent="0.25">
      <c r="A27" s="54">
        <v>23</v>
      </c>
      <c r="B27" s="70" t="s">
        <v>85</v>
      </c>
      <c r="C27" s="85" t="s">
        <v>5</v>
      </c>
      <c r="D27" s="89">
        <v>4</v>
      </c>
      <c r="E27" s="90">
        <v>3</v>
      </c>
      <c r="F27" s="85"/>
      <c r="G27" s="89">
        <f>3+0.5</f>
        <v>3.5</v>
      </c>
      <c r="H27" s="91">
        <f>4+1</f>
        <v>5</v>
      </c>
      <c r="I27" s="87">
        <f t="shared" si="0"/>
        <v>8.5</v>
      </c>
    </row>
    <row r="28" spans="1:9" ht="18" x14ac:dyDescent="0.25">
      <c r="A28" s="54">
        <v>24</v>
      </c>
      <c r="B28" s="83" t="s">
        <v>78</v>
      </c>
      <c r="C28" s="88">
        <v>10</v>
      </c>
      <c r="D28" s="92">
        <v>10</v>
      </c>
      <c r="E28" s="93">
        <v>2</v>
      </c>
      <c r="F28" s="88"/>
      <c r="G28" s="92">
        <v>0</v>
      </c>
      <c r="H28" s="94">
        <f>5+3.5</f>
        <v>8.5</v>
      </c>
      <c r="I28" s="87">
        <f t="shared" si="0"/>
        <v>8.5</v>
      </c>
    </row>
    <row r="29" spans="1:9" ht="18" x14ac:dyDescent="0.25">
      <c r="A29" s="54">
        <v>25</v>
      </c>
      <c r="B29" s="100" t="s">
        <v>64</v>
      </c>
      <c r="C29" s="88" t="s">
        <v>5</v>
      </c>
      <c r="D29" s="89">
        <v>3</v>
      </c>
      <c r="E29" s="90">
        <v>8</v>
      </c>
      <c r="F29" s="85"/>
      <c r="G29" s="89">
        <f>4+1.5</f>
        <v>5.5</v>
      </c>
      <c r="H29" s="91">
        <f>0.5+1</f>
        <v>1.5</v>
      </c>
      <c r="I29" s="87">
        <f t="shared" si="0"/>
        <v>7</v>
      </c>
    </row>
    <row r="30" spans="1:9" ht="18" x14ac:dyDescent="0.25">
      <c r="A30" s="54">
        <v>26</v>
      </c>
      <c r="B30" s="83" t="s">
        <v>62</v>
      </c>
      <c r="C30" s="88">
        <v>4</v>
      </c>
      <c r="D30" s="89">
        <v>6</v>
      </c>
      <c r="E30" s="90">
        <v>4</v>
      </c>
      <c r="F30" s="85"/>
      <c r="G30" s="89">
        <f>1.5+1</f>
        <v>2.5</v>
      </c>
      <c r="H30" s="91">
        <f>3</f>
        <v>3</v>
      </c>
      <c r="I30" s="87">
        <f t="shared" si="0"/>
        <v>5.5</v>
      </c>
    </row>
    <row r="31" spans="1:9" ht="18" x14ac:dyDescent="0.25">
      <c r="A31" s="54">
        <v>27</v>
      </c>
      <c r="B31" s="71" t="s">
        <v>86</v>
      </c>
      <c r="C31" s="85">
        <v>10</v>
      </c>
      <c r="D31" s="89">
        <v>8</v>
      </c>
      <c r="E31" s="90">
        <v>5</v>
      </c>
      <c r="F31" s="85"/>
      <c r="G31" s="89">
        <f>0.5+1</f>
        <v>1.5</v>
      </c>
      <c r="H31" s="91">
        <f>2+1</f>
        <v>3</v>
      </c>
      <c r="I31" s="96">
        <f t="shared" si="0"/>
        <v>4.5</v>
      </c>
    </row>
    <row r="32" spans="1:9" ht="18" x14ac:dyDescent="0.25">
      <c r="A32" s="56">
        <v>28</v>
      </c>
      <c r="B32" s="43" t="s">
        <v>75</v>
      </c>
      <c r="C32" s="85" t="s">
        <v>5</v>
      </c>
      <c r="D32" s="89">
        <v>5</v>
      </c>
      <c r="E32" s="90">
        <v>7</v>
      </c>
      <c r="F32" s="85"/>
      <c r="G32" s="89">
        <f>2+1</f>
        <v>3</v>
      </c>
      <c r="H32" s="91">
        <f>1</f>
        <v>1</v>
      </c>
      <c r="I32" s="96">
        <f t="shared" si="0"/>
        <v>4</v>
      </c>
    </row>
    <row r="33" spans="1:9" ht="18" x14ac:dyDescent="0.25">
      <c r="A33" s="54">
        <v>29</v>
      </c>
      <c r="B33" s="43" t="s">
        <v>60</v>
      </c>
      <c r="C33" s="85" t="s">
        <v>5</v>
      </c>
      <c r="D33" s="89">
        <v>7</v>
      </c>
      <c r="E33" s="90">
        <v>10</v>
      </c>
      <c r="F33" s="85"/>
      <c r="G33" s="89">
        <f>1</f>
        <v>1</v>
      </c>
      <c r="H33" s="91">
        <v>0</v>
      </c>
      <c r="I33" s="96">
        <f t="shared" si="0"/>
        <v>1</v>
      </c>
    </row>
    <row r="34" spans="1:9" ht="18.75" thickBot="1" x14ac:dyDescent="0.3">
      <c r="A34" s="56">
        <v>30</v>
      </c>
      <c r="B34" s="122" t="s">
        <v>88</v>
      </c>
      <c r="C34" s="97" t="s">
        <v>5</v>
      </c>
      <c r="D34" s="123">
        <v>9</v>
      </c>
      <c r="E34" s="124">
        <v>9</v>
      </c>
      <c r="F34" s="97"/>
      <c r="G34" s="123">
        <v>0</v>
      </c>
      <c r="H34" s="125">
        <v>0</v>
      </c>
      <c r="I34" s="98">
        <f>SUM(F34:H34)</f>
        <v>0</v>
      </c>
    </row>
    <row r="35" spans="1:9" ht="18" x14ac:dyDescent="0.25">
      <c r="A35" s="54">
        <v>31</v>
      </c>
      <c r="B35" s="75" t="s">
        <v>59</v>
      </c>
      <c r="C35" s="86">
        <v>13</v>
      </c>
      <c r="D35" s="99"/>
      <c r="E35" s="99"/>
      <c r="F35" s="99"/>
      <c r="G35" s="99"/>
      <c r="H35" s="99"/>
      <c r="I35" s="86">
        <f>SUM(F35:H35)</f>
        <v>0</v>
      </c>
    </row>
    <row r="36" spans="1:9" ht="18" x14ac:dyDescent="0.25">
      <c r="A36" s="54">
        <v>32</v>
      </c>
      <c r="B36" s="77" t="s">
        <v>71</v>
      </c>
      <c r="C36" s="91">
        <v>11</v>
      </c>
      <c r="D36" s="91"/>
      <c r="E36" s="91"/>
      <c r="F36" s="91"/>
      <c r="G36" s="91"/>
      <c r="H36" s="91"/>
      <c r="I36" s="86">
        <f>SUM(F36:H36)</f>
        <v>0</v>
      </c>
    </row>
    <row r="37" spans="1:9" ht="21" customHeight="1" x14ac:dyDescent="0.25">
      <c r="A37" s="54">
        <v>33</v>
      </c>
      <c r="B37" s="101" t="s">
        <v>58</v>
      </c>
      <c r="C37" s="91">
        <v>12</v>
      </c>
      <c r="D37" s="91"/>
      <c r="E37" s="91"/>
      <c r="F37" s="91"/>
      <c r="G37" s="91"/>
      <c r="H37" s="91"/>
      <c r="I37" s="86">
        <f>SUM(F37:H37)</f>
        <v>0</v>
      </c>
    </row>
    <row r="38" spans="1:9" ht="18" x14ac:dyDescent="0.25">
      <c r="A38" s="54">
        <v>34</v>
      </c>
      <c r="B38" s="84" t="s">
        <v>61</v>
      </c>
      <c r="C38" s="94">
        <v>10</v>
      </c>
      <c r="D38" s="94"/>
      <c r="E38" s="94"/>
      <c r="F38" s="94"/>
      <c r="G38" s="94"/>
      <c r="H38" s="94"/>
      <c r="I38" s="86">
        <f>SUM(F38:H38)</f>
        <v>0</v>
      </c>
    </row>
    <row r="39" spans="1:9" ht="18" x14ac:dyDescent="0.25">
      <c r="A39" s="74">
        <v>35</v>
      </c>
      <c r="B39" s="77"/>
      <c r="C39" s="91"/>
      <c r="D39" s="91"/>
      <c r="E39" s="91"/>
      <c r="F39" s="91"/>
      <c r="G39" s="91"/>
      <c r="H39" s="91"/>
      <c r="I39" s="86"/>
    </row>
    <row r="40" spans="1:9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A34:I38">
    <sortCondition ref="A34:A38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21.06</vt:lpstr>
      <vt:lpstr>28.06</vt:lpstr>
      <vt:lpstr>05.07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2016-07-05T21:51:05Z</dcterms:modified>
</cp:coreProperties>
</file>