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0730" windowHeight="11760" tabRatio="500" firstSheet="16" activeTab="22"/>
  </bookViews>
  <sheets>
    <sheet name="Очки" sheetId="1" r:id="rId1"/>
    <sheet name="24.04" sheetId="2" r:id="rId2"/>
    <sheet name="01.05" sheetId="11" r:id="rId3"/>
    <sheet name="08.05" sheetId="12" r:id="rId4"/>
    <sheet name="15.05" sheetId="15" r:id="rId5"/>
    <sheet name="22.05" sheetId="16" r:id="rId6"/>
    <sheet name="29.05" sheetId="17" r:id="rId7"/>
    <sheet name="05.06" sheetId="18" r:id="rId8"/>
    <sheet name="12.06" sheetId="14" r:id="rId9"/>
    <sheet name="19.06" sheetId="19" r:id="rId10"/>
    <sheet name="26.06" sheetId="20" r:id="rId11"/>
    <sheet name="03.07" sheetId="21" r:id="rId12"/>
    <sheet name="10.07" sheetId="23" r:id="rId13"/>
    <sheet name="17.07" sheetId="24" r:id="rId14"/>
    <sheet name="24.07" sheetId="22" r:id="rId15"/>
    <sheet name="31.07" sheetId="25" r:id="rId16"/>
    <sheet name="07.08" sheetId="26" r:id="rId17"/>
    <sheet name="14.08" sheetId="29" r:id="rId18"/>
    <sheet name="21.08" sheetId="30" r:id="rId19"/>
    <sheet name="28.08" sheetId="31" r:id="rId20"/>
    <sheet name="04.09" sheetId="32" r:id="rId21"/>
    <sheet name="11.09" sheetId="33" r:id="rId22"/>
    <sheet name="18.09" sheetId="34" r:id="rId23"/>
    <sheet name="12121 (19)" sheetId="35" r:id="rId24"/>
    <sheet name="Лист2" sheetId="27" r:id="rId25"/>
    <sheet name="Лист3" sheetId="28" r:id="rId26"/>
  </sheets>
  <calcPr calcId="145621"/>
</workbook>
</file>

<file path=xl/calcChain.xml><?xml version="1.0" encoding="utf-8"?>
<calcChain xmlns="http://schemas.openxmlformats.org/spreadsheetml/2006/main">
  <c r="N7" i="34" l="1"/>
  <c r="N24" i="34"/>
  <c r="C43" i="35"/>
  <c r="P42" i="35"/>
  <c r="O42" i="35"/>
  <c r="L42" i="35"/>
  <c r="K42" i="35"/>
  <c r="S42" i="35" s="1"/>
  <c r="A42" i="35" s="1"/>
  <c r="P41" i="35"/>
  <c r="O41" i="35"/>
  <c r="L41" i="35"/>
  <c r="K41" i="35"/>
  <c r="S41" i="35" s="1"/>
  <c r="A41" i="35" s="1"/>
  <c r="P40" i="35"/>
  <c r="O40" i="35"/>
  <c r="L40" i="35"/>
  <c r="K40" i="35"/>
  <c r="S40" i="35" s="1"/>
  <c r="A40" i="35" s="1"/>
  <c r="P39" i="35"/>
  <c r="O39" i="35"/>
  <c r="L39" i="35"/>
  <c r="K39" i="35"/>
  <c r="S39" i="35" s="1"/>
  <c r="A39" i="35" s="1"/>
  <c r="P38" i="35"/>
  <c r="O38" i="35"/>
  <c r="L38" i="35"/>
  <c r="K38" i="35"/>
  <c r="S38" i="35" s="1"/>
  <c r="A38" i="35" s="1"/>
  <c r="P37" i="35"/>
  <c r="O37" i="35"/>
  <c r="L37" i="35"/>
  <c r="K37" i="35"/>
  <c r="S37" i="35" s="1"/>
  <c r="A37" i="35" s="1"/>
  <c r="P36" i="35"/>
  <c r="O36" i="35"/>
  <c r="L36" i="35"/>
  <c r="K36" i="35"/>
  <c r="S36" i="35" s="1"/>
  <c r="A36" i="35" s="1"/>
  <c r="P35" i="35"/>
  <c r="O35" i="35"/>
  <c r="L35" i="35"/>
  <c r="K35" i="35"/>
  <c r="S35" i="35" s="1"/>
  <c r="A35" i="35" s="1"/>
  <c r="P34" i="35"/>
  <c r="O34" i="35"/>
  <c r="L34" i="35"/>
  <c r="K34" i="35"/>
  <c r="S34" i="35" s="1"/>
  <c r="A34" i="35" s="1"/>
  <c r="P33" i="35"/>
  <c r="O33" i="35"/>
  <c r="L33" i="35"/>
  <c r="K33" i="35"/>
  <c r="S33" i="35" s="1"/>
  <c r="A33" i="35" s="1"/>
  <c r="P32" i="35"/>
  <c r="O32" i="35"/>
  <c r="L32" i="35"/>
  <c r="K32" i="35"/>
  <c r="S32" i="35" s="1"/>
  <c r="A32" i="35" s="1"/>
  <c r="P31" i="35"/>
  <c r="O31" i="35"/>
  <c r="L31" i="35"/>
  <c r="K31" i="35"/>
  <c r="S31" i="35" s="1"/>
  <c r="A31" i="35" s="1"/>
  <c r="P30" i="35"/>
  <c r="O30" i="35"/>
  <c r="L30" i="35"/>
  <c r="K30" i="35"/>
  <c r="S30" i="35" s="1"/>
  <c r="A30" i="35" s="1"/>
  <c r="P29" i="35"/>
  <c r="O29" i="35"/>
  <c r="L29" i="35"/>
  <c r="K29" i="35"/>
  <c r="S29" i="35" s="1"/>
  <c r="A29" i="35" s="1"/>
  <c r="P28" i="35"/>
  <c r="O28" i="35"/>
  <c r="L28" i="35"/>
  <c r="K28" i="35"/>
  <c r="S28" i="35" s="1"/>
  <c r="A28" i="35" s="1"/>
  <c r="P27" i="35"/>
  <c r="O27" i="35"/>
  <c r="L27" i="35"/>
  <c r="K27" i="35"/>
  <c r="S27" i="35" s="1"/>
  <c r="A27" i="35" s="1"/>
  <c r="P26" i="35"/>
  <c r="O26" i="35"/>
  <c r="L26" i="35"/>
  <c r="K26" i="35"/>
  <c r="S26" i="35" s="1"/>
  <c r="A26" i="35" s="1"/>
  <c r="P25" i="35"/>
  <c r="O25" i="35"/>
  <c r="L25" i="35"/>
  <c r="K25" i="35"/>
  <c r="S25" i="35" s="1"/>
  <c r="A25" i="35" s="1"/>
  <c r="P24" i="35"/>
  <c r="O24" i="35"/>
  <c r="L24" i="35"/>
  <c r="K24" i="35"/>
  <c r="S24" i="35" s="1"/>
  <c r="A24" i="35" s="1"/>
  <c r="P23" i="35"/>
  <c r="O23" i="35"/>
  <c r="L23" i="35"/>
  <c r="K23" i="35"/>
  <c r="S23" i="35" s="1"/>
  <c r="A23" i="35" s="1"/>
  <c r="P22" i="35"/>
  <c r="O22" i="35"/>
  <c r="L22" i="35"/>
  <c r="K22" i="35"/>
  <c r="S22" i="35" s="1"/>
  <c r="A22" i="35" s="1"/>
  <c r="P21" i="35"/>
  <c r="O21" i="35"/>
  <c r="L21" i="35"/>
  <c r="K21" i="35"/>
  <c r="S21" i="35" s="1"/>
  <c r="A21" i="35" s="1"/>
  <c r="P20" i="35"/>
  <c r="O20" i="35"/>
  <c r="L20" i="35"/>
  <c r="K20" i="35"/>
  <c r="S20" i="35" s="1"/>
  <c r="A20" i="35" s="1"/>
  <c r="P19" i="35"/>
  <c r="O19" i="35"/>
  <c r="L19" i="35"/>
  <c r="K19" i="35"/>
  <c r="S19" i="35" s="1"/>
  <c r="A19" i="35" s="1"/>
  <c r="P18" i="35"/>
  <c r="O18" i="35"/>
  <c r="L18" i="35"/>
  <c r="K18" i="35"/>
  <c r="S18" i="35" s="1"/>
  <c r="A18" i="35" s="1"/>
  <c r="P17" i="35"/>
  <c r="O17" i="35"/>
  <c r="L17" i="35"/>
  <c r="K17" i="35"/>
  <c r="S17" i="35" s="1"/>
  <c r="A17" i="35" s="1"/>
  <c r="P16" i="35"/>
  <c r="O16" i="35"/>
  <c r="L16" i="35"/>
  <c r="K16" i="35"/>
  <c r="S16" i="35" s="1"/>
  <c r="A16" i="35" s="1"/>
  <c r="P15" i="35"/>
  <c r="O15" i="35"/>
  <c r="L15" i="35"/>
  <c r="K15" i="35"/>
  <c r="S15" i="35" s="1"/>
  <c r="A15" i="35" s="1"/>
  <c r="P14" i="35"/>
  <c r="O14" i="35"/>
  <c r="L14" i="35"/>
  <c r="K14" i="35"/>
  <c r="S14" i="35" s="1"/>
  <c r="A14" i="35" s="1"/>
  <c r="P13" i="35"/>
  <c r="O13" i="35"/>
  <c r="L13" i="35"/>
  <c r="K13" i="35"/>
  <c r="S13" i="35" s="1"/>
  <c r="A13" i="35" s="1"/>
  <c r="P12" i="35"/>
  <c r="O12" i="35"/>
  <c r="L12" i="35"/>
  <c r="K12" i="35"/>
  <c r="S12" i="35" s="1"/>
  <c r="A12" i="35" s="1"/>
  <c r="P11" i="35"/>
  <c r="O11" i="35"/>
  <c r="L11" i="35"/>
  <c r="K11" i="35"/>
  <c r="S11" i="35" s="1"/>
  <c r="A11" i="35" s="1"/>
  <c r="P10" i="35"/>
  <c r="O10" i="35"/>
  <c r="L10" i="35"/>
  <c r="K10" i="35"/>
  <c r="S10" i="35" s="1"/>
  <c r="A10" i="35" s="1"/>
  <c r="P9" i="35"/>
  <c r="O9" i="35"/>
  <c r="L9" i="35"/>
  <c r="K9" i="35"/>
  <c r="S9" i="35" s="1"/>
  <c r="A9" i="35" s="1"/>
  <c r="P8" i="35"/>
  <c r="O8" i="35"/>
  <c r="L8" i="35"/>
  <c r="K8" i="35"/>
  <c r="S8" i="35" s="1"/>
  <c r="A8" i="35" s="1"/>
  <c r="P7" i="35"/>
  <c r="O7" i="35"/>
  <c r="L7" i="35"/>
  <c r="K7" i="35"/>
  <c r="S7" i="35" s="1"/>
  <c r="A7" i="35" s="1"/>
  <c r="P6" i="35"/>
  <c r="O6" i="35"/>
  <c r="L6" i="35"/>
  <c r="K6" i="35"/>
  <c r="S6" i="35" s="1"/>
  <c r="A6" i="35" s="1"/>
  <c r="R7" i="33" l="1"/>
  <c r="N22" i="33" l="1"/>
  <c r="C43" i="34"/>
  <c r="P42" i="34"/>
  <c r="O42" i="34"/>
  <c r="L42" i="34"/>
  <c r="K42" i="34"/>
  <c r="P41" i="34"/>
  <c r="O41" i="34"/>
  <c r="L41" i="34"/>
  <c r="K41" i="34"/>
  <c r="P40" i="34"/>
  <c r="O40" i="34"/>
  <c r="L40" i="34"/>
  <c r="K40" i="34"/>
  <c r="P39" i="34"/>
  <c r="O39" i="34"/>
  <c r="L39" i="34"/>
  <c r="K39" i="34"/>
  <c r="P38" i="34"/>
  <c r="O38" i="34"/>
  <c r="L38" i="34"/>
  <c r="K38" i="34"/>
  <c r="P37" i="34"/>
  <c r="O37" i="34"/>
  <c r="L37" i="34"/>
  <c r="K37" i="34"/>
  <c r="P36" i="34"/>
  <c r="O36" i="34"/>
  <c r="L36" i="34"/>
  <c r="K36" i="34"/>
  <c r="P35" i="34"/>
  <c r="O35" i="34"/>
  <c r="L35" i="34"/>
  <c r="K35" i="34"/>
  <c r="P34" i="34"/>
  <c r="O34" i="34"/>
  <c r="L34" i="34"/>
  <c r="K34" i="34"/>
  <c r="P33" i="34"/>
  <c r="O33" i="34"/>
  <c r="L33" i="34"/>
  <c r="K33" i="34"/>
  <c r="P32" i="34"/>
  <c r="O32" i="34"/>
  <c r="L32" i="34"/>
  <c r="K32" i="34"/>
  <c r="P31" i="34"/>
  <c r="O31" i="34"/>
  <c r="L31" i="34"/>
  <c r="K31" i="34"/>
  <c r="P30" i="34"/>
  <c r="O30" i="34"/>
  <c r="L30" i="34"/>
  <c r="K30" i="34"/>
  <c r="P29" i="34"/>
  <c r="O29" i="34"/>
  <c r="L29" i="34"/>
  <c r="K29" i="34"/>
  <c r="P22" i="34"/>
  <c r="O22" i="34"/>
  <c r="L22" i="34"/>
  <c r="K22" i="34"/>
  <c r="P27" i="34"/>
  <c r="O27" i="34"/>
  <c r="L27" i="34"/>
  <c r="K27" i="34"/>
  <c r="P6" i="34"/>
  <c r="O6" i="34"/>
  <c r="L6" i="34"/>
  <c r="K6" i="34"/>
  <c r="P21" i="34"/>
  <c r="O21" i="34"/>
  <c r="L21" i="34"/>
  <c r="K21" i="34"/>
  <c r="P24" i="34"/>
  <c r="O24" i="34"/>
  <c r="L24" i="34"/>
  <c r="K24" i="34"/>
  <c r="P25" i="34"/>
  <c r="O25" i="34"/>
  <c r="L25" i="34"/>
  <c r="K25" i="34"/>
  <c r="P13" i="34"/>
  <c r="O13" i="34"/>
  <c r="L13" i="34"/>
  <c r="K13" i="34"/>
  <c r="P23" i="34"/>
  <c r="O23" i="34"/>
  <c r="L23" i="34"/>
  <c r="K23" i="34"/>
  <c r="P8" i="34"/>
  <c r="O8" i="34"/>
  <c r="L8" i="34"/>
  <c r="K8" i="34"/>
  <c r="P28" i="34"/>
  <c r="O28" i="34"/>
  <c r="L28" i="34"/>
  <c r="K28" i="34"/>
  <c r="P19" i="34"/>
  <c r="O19" i="34"/>
  <c r="L19" i="34"/>
  <c r="K19" i="34"/>
  <c r="P17" i="34"/>
  <c r="O17" i="34"/>
  <c r="L17" i="34"/>
  <c r="K17" i="34"/>
  <c r="P16" i="34"/>
  <c r="O16" i="34"/>
  <c r="L16" i="34"/>
  <c r="K16" i="34"/>
  <c r="P10" i="34"/>
  <c r="O10" i="34"/>
  <c r="L10" i="34"/>
  <c r="K10" i="34"/>
  <c r="P14" i="34"/>
  <c r="O14" i="34"/>
  <c r="L14" i="34"/>
  <c r="K14" i="34"/>
  <c r="P15" i="34"/>
  <c r="O15" i="34"/>
  <c r="L15" i="34"/>
  <c r="K15" i="34"/>
  <c r="P12" i="34"/>
  <c r="O12" i="34"/>
  <c r="L12" i="34"/>
  <c r="K12" i="34"/>
  <c r="P7" i="34"/>
  <c r="O7" i="34"/>
  <c r="L7" i="34"/>
  <c r="K7" i="34"/>
  <c r="P26" i="34"/>
  <c r="O26" i="34"/>
  <c r="L26" i="34"/>
  <c r="K26" i="34"/>
  <c r="P11" i="34"/>
  <c r="O11" i="34"/>
  <c r="L11" i="34"/>
  <c r="K11" i="34"/>
  <c r="P18" i="34"/>
  <c r="O18" i="34"/>
  <c r="L18" i="34"/>
  <c r="K18" i="34"/>
  <c r="P20" i="34"/>
  <c r="O20" i="34"/>
  <c r="L20" i="34"/>
  <c r="K20" i="34"/>
  <c r="P9" i="34"/>
  <c r="O9" i="34"/>
  <c r="L9" i="34"/>
  <c r="K9" i="34"/>
  <c r="S9" i="34" l="1"/>
  <c r="S20" i="34"/>
  <c r="S18" i="34"/>
  <c r="S11" i="34"/>
  <c r="S26" i="34"/>
  <c r="S7" i="34"/>
  <c r="S12" i="34"/>
  <c r="S15" i="34"/>
  <c r="S14" i="34"/>
  <c r="S10" i="34"/>
  <c r="S16" i="34"/>
  <c r="S17" i="34"/>
  <c r="S19" i="34"/>
  <c r="S28" i="34"/>
  <c r="S8" i="34"/>
  <c r="S23" i="34"/>
  <c r="S13" i="34"/>
  <c r="S27" i="34"/>
  <c r="S21" i="34"/>
  <c r="S6" i="34"/>
  <c r="S25" i="34"/>
  <c r="S29" i="34"/>
  <c r="S22" i="34"/>
  <c r="S24" i="34"/>
  <c r="S30" i="34"/>
  <c r="S31" i="34"/>
  <c r="S32" i="34"/>
  <c r="S39" i="34"/>
  <c r="S40" i="34"/>
  <c r="S41" i="34"/>
  <c r="S42" i="34"/>
  <c r="S33" i="34"/>
  <c r="S35" i="34"/>
  <c r="S37" i="34"/>
  <c r="S34" i="34"/>
  <c r="S36" i="34"/>
  <c r="S38" i="34"/>
  <c r="C43" i="33"/>
  <c r="O42" i="33" s="1"/>
  <c r="P42" i="33"/>
  <c r="L42" i="33"/>
  <c r="P41" i="33"/>
  <c r="L41" i="33"/>
  <c r="P40" i="33"/>
  <c r="L40" i="33"/>
  <c r="P39" i="33"/>
  <c r="L39" i="33"/>
  <c r="P38" i="33"/>
  <c r="L38" i="33"/>
  <c r="P37" i="33"/>
  <c r="L37" i="33"/>
  <c r="P36" i="33"/>
  <c r="L36" i="33"/>
  <c r="P35" i="33"/>
  <c r="L35" i="33"/>
  <c r="P34" i="33"/>
  <c r="L34" i="33"/>
  <c r="P33" i="33"/>
  <c r="L33" i="33"/>
  <c r="P32" i="33"/>
  <c r="L32" i="33"/>
  <c r="P31" i="33"/>
  <c r="L31" i="33"/>
  <c r="P30" i="33"/>
  <c r="L30" i="33"/>
  <c r="P29" i="33"/>
  <c r="L29" i="33"/>
  <c r="P28" i="33"/>
  <c r="L28" i="33"/>
  <c r="P27" i="33"/>
  <c r="L27" i="33"/>
  <c r="P26" i="33"/>
  <c r="L26" i="33"/>
  <c r="P25" i="33"/>
  <c r="L25" i="33"/>
  <c r="P24" i="33"/>
  <c r="L24" i="33"/>
  <c r="P23" i="33"/>
  <c r="L23" i="33"/>
  <c r="P11" i="33"/>
  <c r="L11" i="33"/>
  <c r="P7" i="33"/>
  <c r="L7" i="33"/>
  <c r="P6" i="33"/>
  <c r="L6" i="33"/>
  <c r="P12" i="33"/>
  <c r="L12" i="33"/>
  <c r="P22" i="33"/>
  <c r="L22" i="33"/>
  <c r="P15" i="33"/>
  <c r="L15" i="33"/>
  <c r="P17" i="33"/>
  <c r="L17" i="33"/>
  <c r="P10" i="33"/>
  <c r="L10" i="33"/>
  <c r="P21" i="33"/>
  <c r="L21" i="33"/>
  <c r="P20" i="33"/>
  <c r="L20" i="33"/>
  <c r="P19" i="33"/>
  <c r="L19" i="33"/>
  <c r="P16" i="33"/>
  <c r="L16" i="33"/>
  <c r="P14" i="33"/>
  <c r="L14" i="33"/>
  <c r="P13" i="33"/>
  <c r="L13" i="33"/>
  <c r="P8" i="33"/>
  <c r="L8" i="33"/>
  <c r="P18" i="33"/>
  <c r="L18" i="33"/>
  <c r="P9" i="33"/>
  <c r="L9" i="33"/>
  <c r="A27" i="34" l="1"/>
  <c r="A40" i="34"/>
  <c r="A34" i="34"/>
  <c r="A29" i="34"/>
  <c r="A35" i="34"/>
  <c r="A42" i="34"/>
  <c r="A32" i="34"/>
  <c r="A30" i="34"/>
  <c r="A38" i="34"/>
  <c r="A36" i="34"/>
  <c r="A37" i="34"/>
  <c r="A33" i="34"/>
  <c r="A41" i="34"/>
  <c r="A39" i="34"/>
  <c r="A31" i="34"/>
  <c r="A24" i="34"/>
  <c r="K9" i="33"/>
  <c r="O9" i="33"/>
  <c r="K18" i="33"/>
  <c r="O18" i="33"/>
  <c r="K8" i="33"/>
  <c r="O8" i="33"/>
  <c r="K13" i="33"/>
  <c r="O13" i="33"/>
  <c r="K14" i="33"/>
  <c r="O14" i="33"/>
  <c r="K16" i="33"/>
  <c r="O16" i="33"/>
  <c r="K19" i="33"/>
  <c r="O19" i="33"/>
  <c r="K20" i="33"/>
  <c r="O20" i="33"/>
  <c r="K21" i="33"/>
  <c r="O21" i="33"/>
  <c r="K10" i="33"/>
  <c r="O10" i="33"/>
  <c r="K17" i="33"/>
  <c r="O17" i="33"/>
  <c r="K15" i="33"/>
  <c r="O15" i="33"/>
  <c r="K22" i="33"/>
  <c r="O22" i="33"/>
  <c r="K12" i="33"/>
  <c r="O12" i="33"/>
  <c r="K6" i="33"/>
  <c r="O6" i="33"/>
  <c r="K7" i="33"/>
  <c r="O7" i="33"/>
  <c r="K11" i="33"/>
  <c r="O11" i="33"/>
  <c r="K23" i="33"/>
  <c r="O23" i="33"/>
  <c r="K24" i="33"/>
  <c r="O24" i="33"/>
  <c r="K25" i="33"/>
  <c r="O25" i="33"/>
  <c r="K26" i="33"/>
  <c r="O26" i="33"/>
  <c r="K27" i="33"/>
  <c r="O27" i="33"/>
  <c r="K28" i="33"/>
  <c r="O28" i="33"/>
  <c r="K29" i="33"/>
  <c r="O29" i="33"/>
  <c r="K30" i="33"/>
  <c r="O30" i="33"/>
  <c r="K31" i="33"/>
  <c r="O31" i="33"/>
  <c r="K32" i="33"/>
  <c r="O32" i="33"/>
  <c r="K33" i="33"/>
  <c r="O33" i="33"/>
  <c r="K34" i="33"/>
  <c r="O34" i="33"/>
  <c r="K35" i="33"/>
  <c r="O35" i="33"/>
  <c r="K36" i="33"/>
  <c r="O36" i="33"/>
  <c r="K37" i="33"/>
  <c r="O37" i="33"/>
  <c r="K38" i="33"/>
  <c r="O38" i="33"/>
  <c r="K39" i="33"/>
  <c r="O39" i="33"/>
  <c r="K40" i="33"/>
  <c r="O40" i="33"/>
  <c r="K41" i="33"/>
  <c r="O41" i="33"/>
  <c r="K42" i="33"/>
  <c r="S42" i="33" s="1"/>
  <c r="S41" i="33" l="1"/>
  <c r="S37" i="33"/>
  <c r="S33" i="33"/>
  <c r="S29" i="33"/>
  <c r="S25" i="33"/>
  <c r="S40" i="33"/>
  <c r="S39" i="33"/>
  <c r="S38" i="33"/>
  <c r="S36" i="33"/>
  <c r="S35" i="33"/>
  <c r="S34" i="33"/>
  <c r="S32" i="33"/>
  <c r="S31" i="33"/>
  <c r="S30" i="33"/>
  <c r="S28" i="33"/>
  <c r="S27" i="33"/>
  <c r="S26" i="33"/>
  <c r="S24" i="33"/>
  <c r="S23" i="33"/>
  <c r="S11" i="33"/>
  <c r="S7" i="33"/>
  <c r="S6" i="33"/>
  <c r="S12" i="33"/>
  <c r="S22" i="33"/>
  <c r="S15" i="33"/>
  <c r="S17" i="33"/>
  <c r="S10" i="33"/>
  <c r="S21" i="33"/>
  <c r="S20" i="33"/>
  <c r="S19" i="33"/>
  <c r="S16" i="33"/>
  <c r="S14" i="33"/>
  <c r="S13" i="33"/>
  <c r="S8" i="33"/>
  <c r="S18" i="33"/>
  <c r="S9" i="33"/>
  <c r="A9" i="33" l="1"/>
  <c r="A18" i="33"/>
  <c r="A13" i="33"/>
  <c r="A16" i="33"/>
  <c r="A37" i="33"/>
  <c r="A8" i="33"/>
  <c r="A14" i="33"/>
  <c r="A19" i="33"/>
  <c r="A21" i="33"/>
  <c r="A17" i="33"/>
  <c r="A22" i="33"/>
  <c r="A6" i="33"/>
  <c r="A11" i="33"/>
  <c r="A24" i="33"/>
  <c r="A27" i="33"/>
  <c r="A30" i="33"/>
  <c r="A32" i="33"/>
  <c r="A35" i="33"/>
  <c r="A38" i="33"/>
  <c r="A40" i="33"/>
  <c r="A29" i="33"/>
  <c r="A33" i="33"/>
  <c r="A20" i="33"/>
  <c r="A10" i="33"/>
  <c r="A15" i="33"/>
  <c r="A12" i="33"/>
  <c r="A7" i="33"/>
  <c r="A23" i="33"/>
  <c r="A26" i="33"/>
  <c r="A28" i="33"/>
  <c r="A31" i="33"/>
  <c r="A34" i="33"/>
  <c r="A36" i="33"/>
  <c r="A39" i="33"/>
  <c r="A42" i="33"/>
  <c r="A25" i="33"/>
  <c r="A41" i="33"/>
  <c r="C43" i="32" l="1"/>
  <c r="P42" i="32"/>
  <c r="O42" i="32"/>
  <c r="L42" i="32"/>
  <c r="K42" i="32"/>
  <c r="P41" i="32"/>
  <c r="O41" i="32"/>
  <c r="L41" i="32"/>
  <c r="K41" i="32"/>
  <c r="P40" i="32"/>
  <c r="O40" i="32"/>
  <c r="L40" i="32"/>
  <c r="K40" i="32"/>
  <c r="P39" i="32"/>
  <c r="O39" i="32"/>
  <c r="L39" i="32"/>
  <c r="K39" i="32"/>
  <c r="P38" i="32"/>
  <c r="O38" i="32"/>
  <c r="L38" i="32"/>
  <c r="K38" i="32"/>
  <c r="P37" i="32"/>
  <c r="O37" i="32"/>
  <c r="L37" i="32"/>
  <c r="K37" i="32"/>
  <c r="P36" i="32"/>
  <c r="O36" i="32"/>
  <c r="L36" i="32"/>
  <c r="K36" i="32"/>
  <c r="P35" i="32"/>
  <c r="O35" i="32"/>
  <c r="L35" i="32"/>
  <c r="K35" i="32"/>
  <c r="P34" i="32"/>
  <c r="O34" i="32"/>
  <c r="L34" i="32"/>
  <c r="K34" i="32"/>
  <c r="P33" i="32"/>
  <c r="O33" i="32"/>
  <c r="L33" i="32"/>
  <c r="K33" i="32"/>
  <c r="P32" i="32"/>
  <c r="O32" i="32"/>
  <c r="L32" i="32"/>
  <c r="K32" i="32"/>
  <c r="P31" i="32"/>
  <c r="O31" i="32"/>
  <c r="L31" i="32"/>
  <c r="K31" i="32"/>
  <c r="P30" i="32"/>
  <c r="O30" i="32"/>
  <c r="L30" i="32"/>
  <c r="K30" i="32"/>
  <c r="P29" i="32"/>
  <c r="O29" i="32"/>
  <c r="L29" i="32"/>
  <c r="K29" i="32"/>
  <c r="P28" i="32"/>
  <c r="O28" i="32"/>
  <c r="L28" i="32"/>
  <c r="K28" i="32"/>
  <c r="P27" i="32"/>
  <c r="O27" i="32"/>
  <c r="L27" i="32"/>
  <c r="K27" i="32"/>
  <c r="P26" i="32"/>
  <c r="O26" i="32"/>
  <c r="L26" i="32"/>
  <c r="K26" i="32"/>
  <c r="P25" i="32"/>
  <c r="O25" i="32"/>
  <c r="L25" i="32"/>
  <c r="K25" i="32"/>
  <c r="P24" i="32"/>
  <c r="O24" i="32"/>
  <c r="L24" i="32"/>
  <c r="K24" i="32"/>
  <c r="P23" i="32"/>
  <c r="O23" i="32"/>
  <c r="L23" i="32"/>
  <c r="K23" i="32"/>
  <c r="P22" i="32"/>
  <c r="O22" i="32"/>
  <c r="L22" i="32"/>
  <c r="K22" i="32"/>
  <c r="P21" i="32"/>
  <c r="O21" i="32"/>
  <c r="L21" i="32"/>
  <c r="K21" i="32"/>
  <c r="P20" i="32"/>
  <c r="O20" i="32"/>
  <c r="L20" i="32"/>
  <c r="K20" i="32"/>
  <c r="P7" i="32"/>
  <c r="O7" i="32"/>
  <c r="L7" i="32"/>
  <c r="K7" i="32"/>
  <c r="P10" i="32"/>
  <c r="O10" i="32"/>
  <c r="L10" i="32"/>
  <c r="K10" i="32"/>
  <c r="P12" i="32"/>
  <c r="O12" i="32"/>
  <c r="L12" i="32"/>
  <c r="K12" i="32"/>
  <c r="P13" i="32"/>
  <c r="O13" i="32"/>
  <c r="L13" i="32"/>
  <c r="K13" i="32"/>
  <c r="P17" i="32"/>
  <c r="O17" i="32"/>
  <c r="L17" i="32"/>
  <c r="K17" i="32"/>
  <c r="P19" i="32"/>
  <c r="O19" i="32"/>
  <c r="L19" i="32"/>
  <c r="K19" i="32"/>
  <c r="P6" i="32"/>
  <c r="O6" i="32"/>
  <c r="L6" i="32"/>
  <c r="K6" i="32"/>
  <c r="P15" i="32"/>
  <c r="O15" i="32"/>
  <c r="L15" i="32"/>
  <c r="K15" i="32"/>
  <c r="P14" i="32"/>
  <c r="O14" i="32"/>
  <c r="L14" i="32"/>
  <c r="K14" i="32"/>
  <c r="P11" i="32"/>
  <c r="O11" i="32"/>
  <c r="L11" i="32"/>
  <c r="K11" i="32"/>
  <c r="P9" i="32"/>
  <c r="O9" i="32"/>
  <c r="L9" i="32"/>
  <c r="K9" i="32"/>
  <c r="P16" i="32"/>
  <c r="O16" i="32"/>
  <c r="L16" i="32"/>
  <c r="K16" i="32"/>
  <c r="P18" i="32"/>
  <c r="O18" i="32"/>
  <c r="L18" i="32"/>
  <c r="K18" i="32"/>
  <c r="P8" i="32"/>
  <c r="O8" i="32"/>
  <c r="L8" i="32"/>
  <c r="K8" i="32"/>
  <c r="S11" i="32" l="1"/>
  <c r="S8" i="32"/>
  <c r="S9" i="32"/>
  <c r="S23" i="32"/>
  <c r="S16" i="32"/>
  <c r="S18" i="32"/>
  <c r="S14" i="32"/>
  <c r="S19" i="32"/>
  <c r="S24" i="32"/>
  <c r="S25" i="32"/>
  <c r="S26" i="32"/>
  <c r="S27" i="32"/>
  <c r="S28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6" i="32"/>
  <c r="S15" i="32"/>
  <c r="S17" i="32"/>
  <c r="S12" i="32"/>
  <c r="S30" i="32"/>
  <c r="S13" i="32"/>
  <c r="S10" i="32"/>
  <c r="S22" i="32"/>
  <c r="S20" i="32"/>
  <c r="S21" i="32"/>
  <c r="S7" i="32"/>
  <c r="S29" i="32"/>
  <c r="A31" i="32" l="1"/>
  <c r="A36" i="32"/>
  <c r="A27" i="32"/>
  <c r="A39" i="32"/>
  <c r="A35" i="32"/>
  <c r="A10" i="32"/>
  <c r="A6" i="32"/>
  <c r="A41" i="32"/>
  <c r="A37" i="32"/>
  <c r="A33" i="32"/>
  <c r="A29" i="32"/>
  <c r="A24" i="32"/>
  <c r="A26" i="32"/>
  <c r="A9" i="32"/>
  <c r="A42" i="32"/>
  <c r="A40" i="32"/>
  <c r="A38" i="32"/>
  <c r="A34" i="32"/>
  <c r="A32" i="32"/>
  <c r="A30" i="32"/>
  <c r="A28" i="32"/>
  <c r="A25" i="32"/>
  <c r="A23" i="32"/>
  <c r="A22" i="32"/>
  <c r="A21" i="32"/>
  <c r="A8" i="32"/>
  <c r="A7" i="32"/>
  <c r="A20" i="32"/>
  <c r="R13" i="30" l="1"/>
  <c r="C43" i="31"/>
  <c r="P42" i="31"/>
  <c r="O42" i="31"/>
  <c r="L42" i="31"/>
  <c r="K42" i="31"/>
  <c r="P41" i="31"/>
  <c r="O41" i="31"/>
  <c r="L41" i="31"/>
  <c r="K41" i="31"/>
  <c r="P40" i="31"/>
  <c r="O40" i="31"/>
  <c r="L40" i="31"/>
  <c r="K40" i="31"/>
  <c r="P39" i="31"/>
  <c r="O39" i="31"/>
  <c r="L39" i="31"/>
  <c r="K39" i="31"/>
  <c r="P38" i="31"/>
  <c r="O38" i="31"/>
  <c r="L38" i="31"/>
  <c r="K38" i="31"/>
  <c r="P37" i="31"/>
  <c r="O37" i="31"/>
  <c r="L37" i="31"/>
  <c r="K37" i="31"/>
  <c r="P36" i="31"/>
  <c r="O36" i="31"/>
  <c r="L36" i="31"/>
  <c r="K36" i="31"/>
  <c r="P35" i="31"/>
  <c r="O35" i="31"/>
  <c r="L35" i="31"/>
  <c r="K35" i="31"/>
  <c r="P10" i="31"/>
  <c r="O10" i="31"/>
  <c r="L10" i="31"/>
  <c r="K10" i="31"/>
  <c r="P15" i="31"/>
  <c r="O15" i="31"/>
  <c r="L15" i="31"/>
  <c r="K15" i="31"/>
  <c r="P21" i="31"/>
  <c r="O21" i="31"/>
  <c r="L21" i="31"/>
  <c r="K21" i="31"/>
  <c r="P11" i="31"/>
  <c r="O11" i="31"/>
  <c r="L11" i="31"/>
  <c r="K11" i="31"/>
  <c r="P7" i="31"/>
  <c r="O7" i="31"/>
  <c r="L7" i="31"/>
  <c r="K7" i="31"/>
  <c r="P32" i="31"/>
  <c r="O32" i="31"/>
  <c r="L32" i="31"/>
  <c r="K32" i="31"/>
  <c r="P8" i="31"/>
  <c r="O8" i="31"/>
  <c r="L8" i="31"/>
  <c r="K8" i="31"/>
  <c r="P23" i="31"/>
  <c r="O23" i="31"/>
  <c r="L23" i="31"/>
  <c r="K23" i="31"/>
  <c r="P29" i="31"/>
  <c r="O29" i="31"/>
  <c r="L29" i="31"/>
  <c r="K29" i="31"/>
  <c r="P12" i="31"/>
  <c r="O12" i="31"/>
  <c r="L12" i="31"/>
  <c r="K12" i="31"/>
  <c r="P14" i="31"/>
  <c r="O14" i="31"/>
  <c r="L14" i="31"/>
  <c r="K14" i="31"/>
  <c r="P6" i="31"/>
  <c r="O6" i="31"/>
  <c r="L6" i="31"/>
  <c r="K6" i="31"/>
  <c r="P31" i="31"/>
  <c r="O31" i="31"/>
  <c r="L31" i="31"/>
  <c r="K31" i="31"/>
  <c r="P16" i="31"/>
  <c r="O16" i="31"/>
  <c r="L16" i="31"/>
  <c r="K16" i="31"/>
  <c r="P33" i="31"/>
  <c r="O33" i="31"/>
  <c r="L33" i="31"/>
  <c r="K33" i="31"/>
  <c r="P18" i="31"/>
  <c r="O18" i="31"/>
  <c r="L18" i="31"/>
  <c r="K18" i="31"/>
  <c r="P25" i="31"/>
  <c r="O25" i="31"/>
  <c r="L25" i="31"/>
  <c r="K25" i="31"/>
  <c r="P20" i="31"/>
  <c r="O20" i="31"/>
  <c r="L20" i="31"/>
  <c r="K20" i="31"/>
  <c r="P22" i="31"/>
  <c r="O22" i="31"/>
  <c r="L22" i="31"/>
  <c r="K22" i="31"/>
  <c r="P17" i="31"/>
  <c r="O17" i="31"/>
  <c r="L17" i="31"/>
  <c r="K17" i="31"/>
  <c r="P9" i="31"/>
  <c r="O9" i="31"/>
  <c r="L9" i="31"/>
  <c r="K9" i="31"/>
  <c r="P28" i="31"/>
  <c r="O28" i="31"/>
  <c r="L28" i="31"/>
  <c r="K28" i="31"/>
  <c r="P13" i="31"/>
  <c r="O13" i="31"/>
  <c r="L13" i="31"/>
  <c r="K13" i="31"/>
  <c r="P26" i="31"/>
  <c r="O26" i="31"/>
  <c r="L26" i="31"/>
  <c r="K26" i="31"/>
  <c r="P24" i="31"/>
  <c r="O24" i="31"/>
  <c r="L24" i="31"/>
  <c r="K24" i="31"/>
  <c r="P19" i="31"/>
  <c r="O19" i="31"/>
  <c r="L19" i="31"/>
  <c r="K19" i="31"/>
  <c r="P30" i="31"/>
  <c r="O30" i="31"/>
  <c r="L30" i="31"/>
  <c r="K30" i="31"/>
  <c r="P27" i="31"/>
  <c r="O27" i="31"/>
  <c r="L27" i="31"/>
  <c r="K27" i="31"/>
  <c r="P34" i="31"/>
  <c r="O34" i="31"/>
  <c r="L34" i="31"/>
  <c r="K34" i="31"/>
  <c r="S34" i="31" l="1"/>
  <c r="S27" i="31"/>
  <c r="S30" i="31"/>
  <c r="S19" i="31"/>
  <c r="S24" i="31"/>
  <c r="S26" i="31"/>
  <c r="S13" i="31"/>
  <c r="S28" i="31"/>
  <c r="S9" i="31"/>
  <c r="S22" i="31"/>
  <c r="S29" i="31"/>
  <c r="S23" i="31"/>
  <c r="S32" i="31"/>
  <c r="S7" i="31"/>
  <c r="S11" i="31"/>
  <c r="S21" i="31"/>
  <c r="S15" i="31"/>
  <c r="S10" i="31"/>
  <c r="S35" i="31"/>
  <c r="S36" i="31"/>
  <c r="S37" i="31"/>
  <c r="S38" i="31"/>
  <c r="S39" i="31"/>
  <c r="S40" i="31"/>
  <c r="S41" i="31"/>
  <c r="S42" i="31"/>
  <c r="S17" i="31"/>
  <c r="S31" i="31"/>
  <c r="S25" i="31"/>
  <c r="S14" i="31"/>
  <c r="S18" i="31"/>
  <c r="S20" i="31"/>
  <c r="S12" i="31"/>
  <c r="S16" i="31"/>
  <c r="S6" i="31"/>
  <c r="S33" i="31"/>
  <c r="S8" i="31"/>
  <c r="A40" i="31" l="1"/>
  <c r="A36" i="31"/>
  <c r="A10" i="31"/>
  <c r="A42" i="31"/>
  <c r="A38" i="31"/>
  <c r="A41" i="31"/>
  <c r="A39" i="31"/>
  <c r="A37" i="31"/>
  <c r="A35" i="31"/>
  <c r="A7" i="31"/>
  <c r="A6" i="31"/>
  <c r="R33" i="29" l="1"/>
  <c r="N33" i="29"/>
  <c r="N11" i="29"/>
  <c r="C43" i="30"/>
  <c r="P42" i="30"/>
  <c r="O42" i="30"/>
  <c r="L42" i="30"/>
  <c r="K42" i="30"/>
  <c r="P41" i="30"/>
  <c r="O41" i="30"/>
  <c r="L41" i="30"/>
  <c r="K41" i="30"/>
  <c r="P40" i="30"/>
  <c r="O40" i="30"/>
  <c r="L40" i="30"/>
  <c r="K40" i="30"/>
  <c r="P39" i="30"/>
  <c r="O39" i="30"/>
  <c r="L39" i="30"/>
  <c r="K39" i="30"/>
  <c r="P38" i="30"/>
  <c r="O38" i="30"/>
  <c r="L38" i="30"/>
  <c r="K38" i="30"/>
  <c r="P37" i="30"/>
  <c r="O37" i="30"/>
  <c r="L37" i="30"/>
  <c r="K37" i="30"/>
  <c r="P36" i="30"/>
  <c r="O36" i="30"/>
  <c r="L36" i="30"/>
  <c r="K36" i="30"/>
  <c r="P35" i="30"/>
  <c r="O35" i="30"/>
  <c r="L35" i="30"/>
  <c r="K35" i="30"/>
  <c r="P34" i="30"/>
  <c r="O34" i="30"/>
  <c r="L34" i="30"/>
  <c r="K34" i="30"/>
  <c r="P33" i="30"/>
  <c r="O33" i="30"/>
  <c r="L33" i="30"/>
  <c r="K33" i="30"/>
  <c r="P32" i="30"/>
  <c r="O32" i="30"/>
  <c r="L32" i="30"/>
  <c r="K32" i="30"/>
  <c r="P31" i="30"/>
  <c r="O31" i="30"/>
  <c r="L31" i="30"/>
  <c r="K31" i="30"/>
  <c r="P30" i="30"/>
  <c r="O30" i="30"/>
  <c r="L30" i="30"/>
  <c r="K30" i="30"/>
  <c r="P29" i="30"/>
  <c r="O29" i="30"/>
  <c r="L29" i="30"/>
  <c r="K29" i="30"/>
  <c r="P28" i="30"/>
  <c r="O28" i="30"/>
  <c r="L28" i="30"/>
  <c r="K28" i="30"/>
  <c r="P27" i="30"/>
  <c r="O27" i="30"/>
  <c r="L27" i="30"/>
  <c r="K27" i="30"/>
  <c r="P26" i="30"/>
  <c r="O26" i="30"/>
  <c r="L26" i="30"/>
  <c r="K26" i="30"/>
  <c r="P25" i="30"/>
  <c r="O25" i="30"/>
  <c r="L25" i="30"/>
  <c r="K25" i="30"/>
  <c r="P20" i="30"/>
  <c r="O20" i="30"/>
  <c r="L20" i="30"/>
  <c r="K20" i="30"/>
  <c r="P12" i="30"/>
  <c r="O12" i="30"/>
  <c r="L12" i="30"/>
  <c r="K12" i="30"/>
  <c r="P13" i="30"/>
  <c r="O13" i="30"/>
  <c r="L13" i="30"/>
  <c r="K13" i="30"/>
  <c r="P14" i="30"/>
  <c r="O14" i="30"/>
  <c r="L14" i="30"/>
  <c r="K14" i="30"/>
  <c r="P24" i="30"/>
  <c r="O24" i="30"/>
  <c r="L24" i="30"/>
  <c r="K24" i="30"/>
  <c r="P7" i="30"/>
  <c r="O7" i="30"/>
  <c r="L7" i="30"/>
  <c r="K7" i="30"/>
  <c r="P11" i="30"/>
  <c r="O11" i="30"/>
  <c r="L11" i="30"/>
  <c r="K11" i="30"/>
  <c r="P22" i="30"/>
  <c r="O22" i="30"/>
  <c r="L22" i="30"/>
  <c r="K22" i="30"/>
  <c r="P21" i="30"/>
  <c r="O21" i="30"/>
  <c r="L21" i="30"/>
  <c r="K21" i="30"/>
  <c r="P9" i="30"/>
  <c r="O9" i="30"/>
  <c r="L9" i="30"/>
  <c r="K9" i="30"/>
  <c r="P23" i="30"/>
  <c r="O23" i="30"/>
  <c r="L23" i="30"/>
  <c r="K23" i="30"/>
  <c r="P16" i="30"/>
  <c r="O16" i="30"/>
  <c r="L16" i="30"/>
  <c r="K16" i="30"/>
  <c r="P17" i="30"/>
  <c r="O17" i="30"/>
  <c r="L17" i="30"/>
  <c r="K17" i="30"/>
  <c r="P8" i="30"/>
  <c r="O8" i="30"/>
  <c r="L8" i="30"/>
  <c r="K8" i="30"/>
  <c r="P18" i="30"/>
  <c r="O18" i="30"/>
  <c r="L18" i="30"/>
  <c r="K18" i="30"/>
  <c r="P10" i="30"/>
  <c r="O10" i="30"/>
  <c r="L10" i="30"/>
  <c r="K10" i="30"/>
  <c r="P15" i="30"/>
  <c r="O15" i="30"/>
  <c r="L15" i="30"/>
  <c r="K15" i="30"/>
  <c r="P19" i="30"/>
  <c r="O19" i="30"/>
  <c r="L19" i="30"/>
  <c r="K19" i="30"/>
  <c r="P6" i="30"/>
  <c r="O6" i="30"/>
  <c r="L6" i="30"/>
  <c r="K6" i="30"/>
  <c r="S6" i="30" l="1"/>
  <c r="S19" i="30"/>
  <c r="S15" i="30"/>
  <c r="S10" i="30"/>
  <c r="S18" i="30"/>
  <c r="S8" i="30"/>
  <c r="S17" i="30"/>
  <c r="S16" i="30"/>
  <c r="S23" i="30"/>
  <c r="S9" i="30"/>
  <c r="S21" i="30"/>
  <c r="S22" i="30"/>
  <c r="S11" i="30"/>
  <c r="S7" i="30"/>
  <c r="S24" i="30"/>
  <c r="S14" i="30"/>
  <c r="S13" i="30"/>
  <c r="S12" i="30"/>
  <c r="S20" i="30"/>
  <c r="S25" i="30"/>
  <c r="S26" i="30"/>
  <c r="S27" i="30"/>
  <c r="S28" i="30"/>
  <c r="S29" i="30"/>
  <c r="S30" i="30"/>
  <c r="S32" i="30"/>
  <c r="S33" i="30"/>
  <c r="S37" i="30"/>
  <c r="S38" i="30"/>
  <c r="S39" i="30"/>
  <c r="S35" i="30"/>
  <c r="S31" i="30"/>
  <c r="S40" i="30"/>
  <c r="S41" i="30"/>
  <c r="S42" i="30"/>
  <c r="S34" i="30"/>
  <c r="S36" i="30"/>
  <c r="L6" i="26"/>
  <c r="P6" i="26"/>
  <c r="L7" i="26"/>
  <c r="P7" i="26"/>
  <c r="L8" i="26"/>
  <c r="P8" i="26"/>
  <c r="L9" i="26"/>
  <c r="P9" i="26"/>
  <c r="L10" i="26"/>
  <c r="P10" i="26"/>
  <c r="L11" i="26"/>
  <c r="P11" i="26"/>
  <c r="L12" i="26"/>
  <c r="P12" i="26"/>
  <c r="L13" i="26"/>
  <c r="P13" i="26"/>
  <c r="L14" i="26"/>
  <c r="P14" i="26"/>
  <c r="L15" i="26"/>
  <c r="P15" i="26"/>
  <c r="L16" i="26"/>
  <c r="P16" i="26"/>
  <c r="L17" i="26"/>
  <c r="P17" i="26"/>
  <c r="L18" i="26"/>
  <c r="P18" i="26"/>
  <c r="L19" i="26"/>
  <c r="P19" i="26"/>
  <c r="L20" i="26"/>
  <c r="P20" i="26"/>
  <c r="R20" i="26"/>
  <c r="A40" i="30" l="1"/>
  <c r="A9" i="30"/>
  <c r="A29" i="30"/>
  <c r="A28" i="30"/>
  <c r="A35" i="30"/>
  <c r="A33" i="30"/>
  <c r="A26" i="30"/>
  <c r="A31" i="30"/>
  <c r="A27" i="30"/>
  <c r="A25" i="30"/>
  <c r="A12" i="30"/>
  <c r="A11" i="30"/>
  <c r="A10" i="30"/>
  <c r="A36" i="30"/>
  <c r="A30" i="30"/>
  <c r="A6" i="30"/>
  <c r="A42" i="30"/>
  <c r="A38" i="30"/>
  <c r="A13" i="30"/>
  <c r="A7" i="30"/>
  <c r="A8" i="30"/>
  <c r="A34" i="30"/>
  <c r="A41" i="30"/>
  <c r="A39" i="30"/>
  <c r="A37" i="30"/>
  <c r="A32" i="30"/>
  <c r="R27" i="26"/>
  <c r="P33" i="26"/>
  <c r="P25" i="26"/>
  <c r="P22" i="26"/>
  <c r="P31" i="26"/>
  <c r="P26" i="26"/>
  <c r="P27" i="26"/>
  <c r="P21" i="26"/>
  <c r="P30" i="26"/>
  <c r="L33" i="26"/>
  <c r="L25" i="26"/>
  <c r="L22" i="26"/>
  <c r="L31" i="26"/>
  <c r="L26" i="26"/>
  <c r="L27" i="26"/>
  <c r="L21" i="26"/>
  <c r="L30" i="26"/>
  <c r="P19" i="29"/>
  <c r="P20" i="29"/>
  <c r="P13" i="29"/>
  <c r="P26" i="29"/>
  <c r="P22" i="29"/>
  <c r="P21" i="29"/>
  <c r="P23" i="29"/>
  <c r="P32" i="29"/>
  <c r="P16" i="29"/>
  <c r="P14" i="29"/>
  <c r="P15" i="29"/>
  <c r="P7" i="29"/>
  <c r="P33" i="29"/>
  <c r="L19" i="29"/>
  <c r="L20" i="29"/>
  <c r="L13" i="29"/>
  <c r="L26" i="29"/>
  <c r="L22" i="29"/>
  <c r="L21" i="29"/>
  <c r="L23" i="29"/>
  <c r="L32" i="29"/>
  <c r="L16" i="29"/>
  <c r="L14" i="29"/>
  <c r="L15" i="29"/>
  <c r="L7" i="29"/>
  <c r="C43" i="29"/>
  <c r="O42" i="29" s="1"/>
  <c r="P42" i="29"/>
  <c r="L42" i="29"/>
  <c r="P41" i="29"/>
  <c r="L41" i="29"/>
  <c r="P40" i="29"/>
  <c r="L40" i="29"/>
  <c r="P39" i="29"/>
  <c r="L39" i="29"/>
  <c r="P38" i="29"/>
  <c r="L38" i="29"/>
  <c r="P37" i="29"/>
  <c r="L37" i="29"/>
  <c r="P36" i="29"/>
  <c r="L36" i="29"/>
  <c r="P11" i="29"/>
  <c r="L11" i="29"/>
  <c r="P10" i="29"/>
  <c r="L10" i="29"/>
  <c r="P31" i="29"/>
  <c r="L31" i="29"/>
  <c r="P17" i="29"/>
  <c r="L17" i="29"/>
  <c r="P18" i="29"/>
  <c r="O18" i="29"/>
  <c r="L18" i="29"/>
  <c r="K18" i="29"/>
  <c r="P6" i="29"/>
  <c r="O6" i="29"/>
  <c r="L6" i="29"/>
  <c r="K6" i="29"/>
  <c r="L33" i="29"/>
  <c r="P35" i="29"/>
  <c r="L35" i="29"/>
  <c r="K35" i="29"/>
  <c r="P9" i="29"/>
  <c r="O9" i="29"/>
  <c r="L9" i="29"/>
  <c r="K9" i="29"/>
  <c r="P30" i="29"/>
  <c r="O30" i="29"/>
  <c r="L30" i="29"/>
  <c r="K30" i="29"/>
  <c r="P25" i="29"/>
  <c r="O25" i="29"/>
  <c r="L25" i="29"/>
  <c r="K25" i="29"/>
  <c r="P24" i="29"/>
  <c r="O24" i="29"/>
  <c r="L24" i="29"/>
  <c r="K24" i="29"/>
  <c r="P34" i="29"/>
  <c r="O34" i="29"/>
  <c r="L34" i="29"/>
  <c r="K34" i="29"/>
  <c r="P12" i="29"/>
  <c r="O12" i="29"/>
  <c r="L12" i="29"/>
  <c r="K12" i="29"/>
  <c r="P28" i="29"/>
  <c r="O28" i="29"/>
  <c r="L28" i="29"/>
  <c r="K28" i="29"/>
  <c r="P29" i="29"/>
  <c r="O29" i="29"/>
  <c r="L29" i="29"/>
  <c r="K29" i="29"/>
  <c r="P27" i="29"/>
  <c r="O27" i="29"/>
  <c r="L27" i="29"/>
  <c r="K27" i="29"/>
  <c r="P8" i="29"/>
  <c r="O8" i="29"/>
  <c r="L8" i="29"/>
  <c r="K8" i="29"/>
  <c r="O35" i="29" l="1"/>
  <c r="S35" i="29" s="1"/>
  <c r="K33" i="29"/>
  <c r="O33" i="29"/>
  <c r="S6" i="29"/>
  <c r="S18" i="29"/>
  <c r="K17" i="29"/>
  <c r="O17" i="29"/>
  <c r="K31" i="29"/>
  <c r="O31" i="29"/>
  <c r="K10" i="29"/>
  <c r="O10" i="29"/>
  <c r="K11" i="29"/>
  <c r="O11" i="29"/>
  <c r="K36" i="29"/>
  <c r="O36" i="29"/>
  <c r="K37" i="29"/>
  <c r="O37" i="29"/>
  <c r="K38" i="29"/>
  <c r="O38" i="29"/>
  <c r="K39" i="29"/>
  <c r="O39" i="29"/>
  <c r="K40" i="29"/>
  <c r="O40" i="29"/>
  <c r="K41" i="29"/>
  <c r="O41" i="29"/>
  <c r="K42" i="29"/>
  <c r="S42" i="29" s="1"/>
  <c r="K7" i="29"/>
  <c r="K32" i="29"/>
  <c r="K26" i="29"/>
  <c r="O7" i="29"/>
  <c r="O32" i="29"/>
  <c r="O26" i="29"/>
  <c r="K14" i="29"/>
  <c r="K21" i="29"/>
  <c r="K20" i="29"/>
  <c r="O14" i="29"/>
  <c r="O21" i="29"/>
  <c r="O20" i="29"/>
  <c r="K15" i="29"/>
  <c r="K16" i="29"/>
  <c r="K23" i="29"/>
  <c r="K22" i="29"/>
  <c r="K13" i="29"/>
  <c r="K19" i="29"/>
  <c r="O15" i="29"/>
  <c r="O16" i="29"/>
  <c r="O23" i="29"/>
  <c r="O22" i="29"/>
  <c r="O13" i="29"/>
  <c r="O19" i="29"/>
  <c r="S8" i="29"/>
  <c r="S27" i="29"/>
  <c r="S29" i="29"/>
  <c r="S28" i="29"/>
  <c r="S12" i="29"/>
  <c r="S34" i="29"/>
  <c r="S24" i="29"/>
  <c r="S25" i="29"/>
  <c r="S30" i="29"/>
  <c r="S9" i="29"/>
  <c r="S33" i="29" l="1"/>
  <c r="S17" i="29"/>
  <c r="S36" i="29"/>
  <c r="S10" i="29"/>
  <c r="S39" i="29"/>
  <c r="S37" i="29"/>
  <c r="S11" i="29"/>
  <c r="S31" i="29"/>
  <c r="S40" i="29"/>
  <c r="S38" i="29"/>
  <c r="S41" i="29"/>
  <c r="S20" i="29"/>
  <c r="S14" i="29"/>
  <c r="S26" i="29"/>
  <c r="S7" i="29"/>
  <c r="S19" i="29"/>
  <c r="S22" i="29"/>
  <c r="S16" i="29"/>
  <c r="S21" i="29"/>
  <c r="S32" i="29"/>
  <c r="S13" i="29"/>
  <c r="S23" i="29"/>
  <c r="S15" i="29"/>
  <c r="A41" i="29" l="1"/>
  <c r="A16" i="29"/>
  <c r="A37" i="29"/>
  <c r="A6" i="29"/>
  <c r="A11" i="29"/>
  <c r="A39" i="29"/>
  <c r="A14" i="29"/>
  <c r="A13" i="29"/>
  <c r="A15" i="29"/>
  <c r="A9" i="29"/>
  <c r="A42" i="29"/>
  <c r="A7" i="29"/>
  <c r="A8" i="29"/>
  <c r="A10" i="29"/>
  <c r="A38" i="29"/>
  <c r="A18" i="29"/>
  <c r="A12" i="29"/>
  <c r="A36" i="29"/>
  <c r="A40" i="29"/>
  <c r="P22" i="25" l="1"/>
  <c r="P28" i="25"/>
  <c r="P8" i="25"/>
  <c r="P13" i="25"/>
  <c r="P6" i="25"/>
  <c r="P18" i="25"/>
  <c r="P14" i="25"/>
  <c r="P30" i="25"/>
  <c r="L22" i="25"/>
  <c r="L28" i="25"/>
  <c r="L8" i="25"/>
  <c r="L13" i="25"/>
  <c r="L6" i="25"/>
  <c r="L18" i="25"/>
  <c r="L14" i="25"/>
  <c r="L30" i="25"/>
  <c r="L31" i="25"/>
  <c r="C40" i="26"/>
  <c r="P39" i="26"/>
  <c r="L39" i="26"/>
  <c r="P38" i="26"/>
  <c r="L38" i="26"/>
  <c r="P37" i="26"/>
  <c r="L37" i="26"/>
  <c r="P36" i="26"/>
  <c r="L36" i="26"/>
  <c r="P35" i="26"/>
  <c r="L35" i="26"/>
  <c r="P29" i="26"/>
  <c r="L29" i="26"/>
  <c r="P28" i="26"/>
  <c r="L28" i="26"/>
  <c r="P24" i="26"/>
  <c r="L24" i="26"/>
  <c r="P23" i="26"/>
  <c r="L23" i="26"/>
  <c r="P32" i="26"/>
  <c r="L32" i="26"/>
  <c r="P34" i="26"/>
  <c r="L34" i="26"/>
  <c r="K8" i="26" l="1"/>
  <c r="O8" i="26"/>
  <c r="K9" i="26"/>
  <c r="O9" i="26"/>
  <c r="K10" i="26"/>
  <c r="O10" i="26"/>
  <c r="K12" i="26"/>
  <c r="O12" i="26"/>
  <c r="K13" i="26"/>
  <c r="O13" i="26"/>
  <c r="K14" i="26"/>
  <c r="O14" i="26"/>
  <c r="K16" i="26"/>
  <c r="O16" i="26"/>
  <c r="K18" i="26"/>
  <c r="O18" i="26"/>
  <c r="K20" i="26"/>
  <c r="O20" i="26"/>
  <c r="K6" i="26"/>
  <c r="O6" i="26"/>
  <c r="K7" i="26"/>
  <c r="O7" i="26"/>
  <c r="K11" i="26"/>
  <c r="O11" i="26"/>
  <c r="K15" i="26"/>
  <c r="O15" i="26"/>
  <c r="K17" i="26"/>
  <c r="O17" i="26"/>
  <c r="K19" i="26"/>
  <c r="O19" i="26"/>
  <c r="O39" i="26"/>
  <c r="O25" i="26"/>
  <c r="O26" i="26"/>
  <c r="O21" i="26"/>
  <c r="K33" i="26"/>
  <c r="K22" i="26"/>
  <c r="K31" i="26"/>
  <c r="K27" i="26"/>
  <c r="O33" i="26"/>
  <c r="O22" i="26"/>
  <c r="O31" i="26"/>
  <c r="O27" i="26"/>
  <c r="K25" i="26"/>
  <c r="K26" i="26"/>
  <c r="K21" i="26"/>
  <c r="K34" i="26"/>
  <c r="O34" i="26"/>
  <c r="K32" i="26"/>
  <c r="O32" i="26"/>
  <c r="K23" i="26"/>
  <c r="O23" i="26"/>
  <c r="K24" i="26"/>
  <c r="O24" i="26"/>
  <c r="K28" i="26"/>
  <c r="O28" i="26"/>
  <c r="K30" i="26"/>
  <c r="O30" i="26"/>
  <c r="K29" i="26"/>
  <c r="O29" i="26"/>
  <c r="K35" i="26"/>
  <c r="O35" i="26"/>
  <c r="K36" i="26"/>
  <c r="O36" i="26"/>
  <c r="K37" i="26"/>
  <c r="O37" i="26"/>
  <c r="K38" i="26"/>
  <c r="O38" i="26"/>
  <c r="K39" i="26"/>
  <c r="S19" i="26" l="1"/>
  <c r="S17" i="26"/>
  <c r="S15" i="26"/>
  <c r="S11" i="26"/>
  <c r="S7" i="26"/>
  <c r="S6" i="26"/>
  <c r="S20" i="26"/>
  <c r="S18" i="26"/>
  <c r="S16" i="26"/>
  <c r="S14" i="26"/>
  <c r="S13" i="26"/>
  <c r="S12" i="26"/>
  <c r="S10" i="26"/>
  <c r="S9" i="26"/>
  <c r="S8" i="26"/>
  <c r="S21" i="26"/>
  <c r="S39" i="26"/>
  <c r="S31" i="26"/>
  <c r="S30" i="26"/>
  <c r="S26" i="26"/>
  <c r="S25" i="26"/>
  <c r="S27" i="26"/>
  <c r="S22" i="26"/>
  <c r="S33" i="26"/>
  <c r="S38" i="26"/>
  <c r="S37" i="26"/>
  <c r="S36" i="26"/>
  <c r="S35" i="26"/>
  <c r="S29" i="26"/>
  <c r="S28" i="26"/>
  <c r="S24" i="26"/>
  <c r="S23" i="26"/>
  <c r="S32" i="26"/>
  <c r="S34" i="26"/>
  <c r="A14" i="26" l="1"/>
  <c r="A6" i="26"/>
  <c r="A10" i="26"/>
  <c r="A7" i="26"/>
  <c r="A9" i="26"/>
  <c r="A13" i="26"/>
  <c r="A35" i="26"/>
  <c r="A39" i="26"/>
  <c r="A36" i="26"/>
  <c r="A37" i="26"/>
  <c r="A38" i="26"/>
  <c r="R19" i="22" l="1"/>
  <c r="R9" i="22"/>
  <c r="N11" i="22"/>
  <c r="C39" i="25"/>
  <c r="K31" i="25" s="1"/>
  <c r="P38" i="25"/>
  <c r="O38" i="25"/>
  <c r="L38" i="25"/>
  <c r="K38" i="25"/>
  <c r="P37" i="25"/>
  <c r="O37" i="25"/>
  <c r="L37" i="25"/>
  <c r="K37" i="25"/>
  <c r="P36" i="25"/>
  <c r="O36" i="25"/>
  <c r="L36" i="25"/>
  <c r="K36" i="25"/>
  <c r="P35" i="25"/>
  <c r="O35" i="25"/>
  <c r="L35" i="25"/>
  <c r="K35" i="25"/>
  <c r="P34" i="25"/>
  <c r="O34" i="25"/>
  <c r="L34" i="25"/>
  <c r="K34" i="25"/>
  <c r="P33" i="25"/>
  <c r="O33" i="25"/>
  <c r="L33" i="25"/>
  <c r="K33" i="25"/>
  <c r="P32" i="25"/>
  <c r="O32" i="25"/>
  <c r="L32" i="25"/>
  <c r="K32" i="25"/>
  <c r="P31" i="25"/>
  <c r="O31" i="25"/>
  <c r="P12" i="25"/>
  <c r="L12" i="25"/>
  <c r="P19" i="25"/>
  <c r="L19" i="25"/>
  <c r="P25" i="25"/>
  <c r="L25" i="25"/>
  <c r="P24" i="25"/>
  <c r="O24" i="25"/>
  <c r="L24" i="25"/>
  <c r="K24" i="25"/>
  <c r="P20" i="25"/>
  <c r="O20" i="25"/>
  <c r="L20" i="25"/>
  <c r="K20" i="25"/>
  <c r="P9" i="25"/>
  <c r="O9" i="25"/>
  <c r="L9" i="25"/>
  <c r="K9" i="25"/>
  <c r="P26" i="25"/>
  <c r="O26" i="25"/>
  <c r="L26" i="25"/>
  <c r="K26" i="25"/>
  <c r="P16" i="25"/>
  <c r="O16" i="25"/>
  <c r="L16" i="25"/>
  <c r="K16" i="25"/>
  <c r="P7" i="25"/>
  <c r="O7" i="25"/>
  <c r="L7" i="25"/>
  <c r="K7" i="25"/>
  <c r="P15" i="25"/>
  <c r="O15" i="25"/>
  <c r="L15" i="25"/>
  <c r="K15" i="25"/>
  <c r="P17" i="25"/>
  <c r="O17" i="25"/>
  <c r="L17" i="25"/>
  <c r="K17" i="25"/>
  <c r="P29" i="25"/>
  <c r="O29" i="25"/>
  <c r="L29" i="25"/>
  <c r="K29" i="25"/>
  <c r="P11" i="25"/>
  <c r="O11" i="25"/>
  <c r="L11" i="25"/>
  <c r="K11" i="25"/>
  <c r="P23" i="25"/>
  <c r="O23" i="25"/>
  <c r="L23" i="25"/>
  <c r="K23" i="25"/>
  <c r="P21" i="25"/>
  <c r="O21" i="25"/>
  <c r="L21" i="25"/>
  <c r="K21" i="25"/>
  <c r="P27" i="25"/>
  <c r="O27" i="25"/>
  <c r="L27" i="25"/>
  <c r="K27" i="25"/>
  <c r="P10" i="25"/>
  <c r="O10" i="25"/>
  <c r="L10" i="25"/>
  <c r="K10" i="25"/>
  <c r="K25" i="25" l="1"/>
  <c r="O25" i="25"/>
  <c r="K19" i="25"/>
  <c r="O19" i="25"/>
  <c r="K12" i="25"/>
  <c r="O12" i="25"/>
  <c r="O22" i="25"/>
  <c r="O8" i="25"/>
  <c r="O14" i="25"/>
  <c r="K28" i="25"/>
  <c r="K18" i="25"/>
  <c r="O28" i="25"/>
  <c r="O13" i="25"/>
  <c r="O18" i="25"/>
  <c r="O30" i="25"/>
  <c r="K22" i="25"/>
  <c r="K8" i="25"/>
  <c r="K6" i="25"/>
  <c r="K14" i="25"/>
  <c r="O6" i="25"/>
  <c r="K13" i="25"/>
  <c r="K30" i="25"/>
  <c r="S10" i="25"/>
  <c r="S27" i="25"/>
  <c r="S21" i="25"/>
  <c r="S23" i="25"/>
  <c r="S11" i="25"/>
  <c r="S29" i="25"/>
  <c r="S17" i="25"/>
  <c r="S15" i="25"/>
  <c r="S7" i="25"/>
  <c r="S16" i="25"/>
  <c r="S26" i="25"/>
  <c r="S20" i="25"/>
  <c r="S24" i="25"/>
  <c r="S31" i="25"/>
  <c r="S32" i="25"/>
  <c r="S33" i="25"/>
  <c r="S34" i="25"/>
  <c r="S35" i="25"/>
  <c r="S38" i="25"/>
  <c r="S9" i="25"/>
  <c r="S36" i="25"/>
  <c r="S37" i="25"/>
  <c r="C48" i="24"/>
  <c r="O47" i="24" s="1"/>
  <c r="P47" i="24"/>
  <c r="L47" i="24"/>
  <c r="P46" i="24"/>
  <c r="L46" i="24"/>
  <c r="P45" i="24"/>
  <c r="L45" i="24"/>
  <c r="P44" i="24"/>
  <c r="L44" i="24"/>
  <c r="P43" i="24"/>
  <c r="L43" i="24"/>
  <c r="P42" i="24"/>
  <c r="L42" i="24"/>
  <c r="P41" i="24"/>
  <c r="L41" i="24"/>
  <c r="P40" i="24"/>
  <c r="L40" i="24"/>
  <c r="P39" i="24"/>
  <c r="L39" i="24"/>
  <c r="P38" i="24"/>
  <c r="L38" i="24"/>
  <c r="P37" i="24"/>
  <c r="L37" i="24"/>
  <c r="P36" i="24"/>
  <c r="L36" i="24"/>
  <c r="P35" i="24"/>
  <c r="L35" i="24"/>
  <c r="P34" i="24"/>
  <c r="L34" i="24"/>
  <c r="P33" i="24"/>
  <c r="L33" i="24"/>
  <c r="P32" i="24"/>
  <c r="L32" i="24"/>
  <c r="P31" i="24"/>
  <c r="L31" i="24"/>
  <c r="P30" i="24"/>
  <c r="L30" i="24"/>
  <c r="P29" i="24"/>
  <c r="L29" i="24"/>
  <c r="P18" i="24"/>
  <c r="L18" i="24"/>
  <c r="P9" i="24"/>
  <c r="L9" i="24"/>
  <c r="P13" i="24"/>
  <c r="L13" i="24"/>
  <c r="P6" i="24"/>
  <c r="L6" i="24"/>
  <c r="P14" i="24"/>
  <c r="L14" i="24"/>
  <c r="P26" i="24"/>
  <c r="L26" i="24"/>
  <c r="P10" i="24"/>
  <c r="L10" i="24"/>
  <c r="P20" i="24"/>
  <c r="L20" i="24"/>
  <c r="P15" i="24"/>
  <c r="L15" i="24"/>
  <c r="P17" i="24"/>
  <c r="O17" i="24"/>
  <c r="L17" i="24"/>
  <c r="K17" i="24"/>
  <c r="P19" i="24"/>
  <c r="O19" i="24"/>
  <c r="L19" i="24"/>
  <c r="K19" i="24"/>
  <c r="P8" i="24"/>
  <c r="O8" i="24"/>
  <c r="L8" i="24"/>
  <c r="K8" i="24"/>
  <c r="P27" i="24"/>
  <c r="O27" i="24"/>
  <c r="L27" i="24"/>
  <c r="K27" i="24"/>
  <c r="P12" i="24"/>
  <c r="O12" i="24"/>
  <c r="L12" i="24"/>
  <c r="K12" i="24"/>
  <c r="P7" i="24"/>
  <c r="O7" i="24"/>
  <c r="L7" i="24"/>
  <c r="K7" i="24"/>
  <c r="P21" i="24"/>
  <c r="O21" i="24"/>
  <c r="L21" i="24"/>
  <c r="K21" i="24"/>
  <c r="P23" i="24"/>
  <c r="O23" i="24"/>
  <c r="L23" i="24"/>
  <c r="K23" i="24"/>
  <c r="P25" i="24"/>
  <c r="O25" i="24"/>
  <c r="L25" i="24"/>
  <c r="K25" i="24"/>
  <c r="P28" i="24"/>
  <c r="O28" i="24"/>
  <c r="L28" i="24"/>
  <c r="K28" i="24"/>
  <c r="P24" i="24"/>
  <c r="O24" i="24"/>
  <c r="L24" i="24"/>
  <c r="K24" i="24"/>
  <c r="P16" i="24"/>
  <c r="O16" i="24"/>
  <c r="L16" i="24"/>
  <c r="K16" i="24"/>
  <c r="P22" i="24"/>
  <c r="O22" i="24"/>
  <c r="L22" i="24"/>
  <c r="K22" i="24"/>
  <c r="P11" i="24"/>
  <c r="O11" i="24"/>
  <c r="L11" i="24"/>
  <c r="K11" i="24"/>
  <c r="S13" i="25" l="1"/>
  <c r="S14" i="25"/>
  <c r="S19" i="25"/>
  <c r="S8" i="25"/>
  <c r="S12" i="25"/>
  <c r="S25" i="25"/>
  <c r="S30" i="25"/>
  <c r="S22" i="25"/>
  <c r="S6" i="25"/>
  <c r="S28" i="25"/>
  <c r="S18" i="25"/>
  <c r="S11" i="24"/>
  <c r="S16" i="24"/>
  <c r="S22" i="24"/>
  <c r="S24" i="24"/>
  <c r="S28" i="24"/>
  <c r="S25" i="24"/>
  <c r="S23" i="24"/>
  <c r="S7" i="24"/>
  <c r="S27" i="24"/>
  <c r="S21" i="24"/>
  <c r="S8" i="24"/>
  <c r="S19" i="24"/>
  <c r="S12" i="24"/>
  <c r="S17" i="24"/>
  <c r="K15" i="24"/>
  <c r="O15" i="24"/>
  <c r="K20" i="24"/>
  <c r="O20" i="24"/>
  <c r="K10" i="24"/>
  <c r="O10" i="24"/>
  <c r="K26" i="24"/>
  <c r="O26" i="24"/>
  <c r="K14" i="24"/>
  <c r="O14" i="24"/>
  <c r="K6" i="24"/>
  <c r="O6" i="24"/>
  <c r="K13" i="24"/>
  <c r="O13" i="24"/>
  <c r="K9" i="24"/>
  <c r="O9" i="24"/>
  <c r="K18" i="24"/>
  <c r="O18" i="24"/>
  <c r="K29" i="24"/>
  <c r="O29" i="24"/>
  <c r="K30" i="24"/>
  <c r="O30" i="24"/>
  <c r="K31" i="24"/>
  <c r="O31" i="24"/>
  <c r="K32" i="24"/>
  <c r="O32" i="24"/>
  <c r="K33" i="24"/>
  <c r="O33" i="24"/>
  <c r="K34" i="24"/>
  <c r="O34" i="24"/>
  <c r="K35" i="24"/>
  <c r="O35" i="24"/>
  <c r="K36" i="24"/>
  <c r="O36" i="24"/>
  <c r="K37" i="24"/>
  <c r="O37" i="24"/>
  <c r="K38" i="24"/>
  <c r="O38" i="24"/>
  <c r="K39" i="24"/>
  <c r="O39" i="24"/>
  <c r="K40" i="24"/>
  <c r="O40" i="24"/>
  <c r="K41" i="24"/>
  <c r="O41" i="24"/>
  <c r="K42" i="24"/>
  <c r="O42" i="24"/>
  <c r="K43" i="24"/>
  <c r="O43" i="24"/>
  <c r="K44" i="24"/>
  <c r="O44" i="24"/>
  <c r="K45" i="24"/>
  <c r="O45" i="24"/>
  <c r="K46" i="24"/>
  <c r="O46" i="24"/>
  <c r="K47" i="24"/>
  <c r="S47" i="24" s="1"/>
  <c r="L29" i="23"/>
  <c r="P29" i="23"/>
  <c r="L30" i="23"/>
  <c r="P30" i="23"/>
  <c r="L31" i="23"/>
  <c r="P31" i="23"/>
  <c r="L32" i="23"/>
  <c r="P32" i="23"/>
  <c r="L33" i="23"/>
  <c r="P33" i="23"/>
  <c r="L34" i="23"/>
  <c r="P34" i="23"/>
  <c r="L35" i="23"/>
  <c r="P35" i="23"/>
  <c r="L36" i="23"/>
  <c r="P36" i="23"/>
  <c r="L37" i="23"/>
  <c r="P37" i="23"/>
  <c r="L38" i="23"/>
  <c r="P38" i="23"/>
  <c r="L39" i="23"/>
  <c r="P39" i="23"/>
  <c r="L40" i="23"/>
  <c r="P40" i="23"/>
  <c r="L41" i="23"/>
  <c r="P41" i="23"/>
  <c r="L42" i="23"/>
  <c r="P42" i="23"/>
  <c r="L43" i="23"/>
  <c r="P43" i="23"/>
  <c r="L44" i="23"/>
  <c r="P44" i="23"/>
  <c r="L45" i="23"/>
  <c r="P45" i="23"/>
  <c r="L46" i="23"/>
  <c r="P46" i="23"/>
  <c r="L47" i="23"/>
  <c r="P47" i="23"/>
  <c r="C48" i="23"/>
  <c r="K29" i="23" s="1"/>
  <c r="P28" i="23"/>
  <c r="L28" i="23"/>
  <c r="P27" i="23"/>
  <c r="L27" i="23"/>
  <c r="P26" i="23"/>
  <c r="L26" i="23"/>
  <c r="P25" i="23"/>
  <c r="L25" i="23"/>
  <c r="P24" i="23"/>
  <c r="L24" i="23"/>
  <c r="P23" i="23"/>
  <c r="L23" i="23"/>
  <c r="P22" i="23"/>
  <c r="L22" i="23"/>
  <c r="P13" i="23"/>
  <c r="L13" i="23"/>
  <c r="P18" i="23"/>
  <c r="L18" i="23"/>
  <c r="P10" i="23"/>
  <c r="L10" i="23"/>
  <c r="P12" i="23"/>
  <c r="L12" i="23"/>
  <c r="P19" i="23"/>
  <c r="L19" i="23"/>
  <c r="P21" i="23"/>
  <c r="L21" i="23"/>
  <c r="P16" i="23"/>
  <c r="L16" i="23"/>
  <c r="P8" i="23"/>
  <c r="L8" i="23"/>
  <c r="P14" i="23"/>
  <c r="L14" i="23"/>
  <c r="P11" i="23"/>
  <c r="L11" i="23"/>
  <c r="P9" i="23"/>
  <c r="L9" i="23"/>
  <c r="P6" i="23"/>
  <c r="L6" i="23"/>
  <c r="P7" i="23"/>
  <c r="L7" i="23"/>
  <c r="P17" i="23"/>
  <c r="L17" i="23"/>
  <c r="P20" i="23"/>
  <c r="L20" i="23"/>
  <c r="P15" i="23"/>
  <c r="L15" i="23"/>
  <c r="A15" i="25" l="1"/>
  <c r="A8" i="25"/>
  <c r="A12" i="25"/>
  <c r="A11" i="25"/>
  <c r="A36" i="25"/>
  <c r="A32" i="25"/>
  <c r="A34" i="25"/>
  <c r="A33" i="25"/>
  <c r="A38" i="25"/>
  <c r="A10" i="25"/>
  <c r="A13" i="25"/>
  <c r="A37" i="25"/>
  <c r="A14" i="25"/>
  <c r="A9" i="25"/>
  <c r="A6" i="25"/>
  <c r="A7" i="25"/>
  <c r="A31" i="25"/>
  <c r="A35" i="25"/>
  <c r="A30" i="25"/>
  <c r="S46" i="24"/>
  <c r="S45" i="24"/>
  <c r="S44" i="24"/>
  <c r="S43" i="24"/>
  <c r="S42" i="24"/>
  <c r="S41" i="24"/>
  <c r="S40" i="24"/>
  <c r="S39" i="24"/>
  <c r="S38" i="24"/>
  <c r="S37" i="24"/>
  <c r="S36" i="24"/>
  <c r="S35" i="24"/>
  <c r="S34" i="24"/>
  <c r="S33" i="24"/>
  <c r="S32" i="24"/>
  <c r="S31" i="24"/>
  <c r="S30" i="24"/>
  <c r="S29" i="24"/>
  <c r="S18" i="24"/>
  <c r="S9" i="24"/>
  <c r="S13" i="24"/>
  <c r="S6" i="24"/>
  <c r="S14" i="24"/>
  <c r="S26" i="24"/>
  <c r="S10" i="24"/>
  <c r="S20" i="24"/>
  <c r="S15" i="24"/>
  <c r="K15" i="23"/>
  <c r="O15" i="23"/>
  <c r="K20" i="23"/>
  <c r="O20" i="23"/>
  <c r="K17" i="23"/>
  <c r="O17" i="23"/>
  <c r="K7" i="23"/>
  <c r="O13" i="23"/>
  <c r="K22" i="23"/>
  <c r="O22" i="23"/>
  <c r="K23" i="23"/>
  <c r="O23" i="23"/>
  <c r="K24" i="23"/>
  <c r="O24" i="23"/>
  <c r="K25" i="23"/>
  <c r="O25" i="23"/>
  <c r="K26" i="23"/>
  <c r="O26" i="23"/>
  <c r="K27" i="23"/>
  <c r="O27" i="23"/>
  <c r="K28" i="23"/>
  <c r="O28" i="23"/>
  <c r="O7" i="23"/>
  <c r="K6" i="23"/>
  <c r="O6" i="23"/>
  <c r="K9" i="23"/>
  <c r="O9" i="23"/>
  <c r="K11" i="23"/>
  <c r="O11" i="23"/>
  <c r="K14" i="23"/>
  <c r="O14" i="23"/>
  <c r="K8" i="23"/>
  <c r="O8" i="23"/>
  <c r="K16" i="23"/>
  <c r="O16" i="23"/>
  <c r="K21" i="23"/>
  <c r="O21" i="23"/>
  <c r="K19" i="23"/>
  <c r="O19" i="23"/>
  <c r="K12" i="23"/>
  <c r="O12" i="23"/>
  <c r="K10" i="23"/>
  <c r="O10" i="23"/>
  <c r="K18" i="23"/>
  <c r="O18" i="23"/>
  <c r="K13" i="23"/>
  <c r="O46" i="23"/>
  <c r="K46" i="23"/>
  <c r="O44" i="23"/>
  <c r="K44" i="23"/>
  <c r="O42" i="23"/>
  <c r="K42" i="23"/>
  <c r="O40" i="23"/>
  <c r="K40" i="23"/>
  <c r="O38" i="23"/>
  <c r="K38" i="23"/>
  <c r="O36" i="23"/>
  <c r="K36" i="23"/>
  <c r="O34" i="23"/>
  <c r="K34" i="23"/>
  <c r="O32" i="23"/>
  <c r="K32" i="23"/>
  <c r="O47" i="23"/>
  <c r="K47" i="23"/>
  <c r="O45" i="23"/>
  <c r="K45" i="23"/>
  <c r="O43" i="23"/>
  <c r="K43" i="23"/>
  <c r="O41" i="23"/>
  <c r="K41" i="23"/>
  <c r="O39" i="23"/>
  <c r="K39" i="23"/>
  <c r="O37" i="23"/>
  <c r="K37" i="23"/>
  <c r="O35" i="23"/>
  <c r="K35" i="23"/>
  <c r="O33" i="23"/>
  <c r="K33" i="23"/>
  <c r="O31" i="23"/>
  <c r="K31" i="23"/>
  <c r="O30" i="23"/>
  <c r="K30" i="23"/>
  <c r="O29" i="23"/>
  <c r="S29" i="23" s="1"/>
  <c r="R12" i="21"/>
  <c r="R16" i="21"/>
  <c r="N21" i="21"/>
  <c r="N9" i="21"/>
  <c r="P26" i="21"/>
  <c r="P19" i="21"/>
  <c r="P7" i="21"/>
  <c r="P14" i="21"/>
  <c r="P22" i="21"/>
  <c r="P6" i="21"/>
  <c r="P8" i="21"/>
  <c r="P11" i="21"/>
  <c r="P12" i="21"/>
  <c r="P29" i="21"/>
  <c r="P9" i="21"/>
  <c r="P13" i="21"/>
  <c r="P25" i="21"/>
  <c r="P18" i="21"/>
  <c r="P24" i="21"/>
  <c r="P23" i="21"/>
  <c r="P28" i="21"/>
  <c r="L26" i="21"/>
  <c r="L19" i="21"/>
  <c r="L7" i="21"/>
  <c r="L14" i="21"/>
  <c r="L22" i="21"/>
  <c r="L6" i="21"/>
  <c r="L8" i="21"/>
  <c r="L11" i="21"/>
  <c r="L12" i="21"/>
  <c r="L29" i="21"/>
  <c r="L9" i="21"/>
  <c r="L13" i="21"/>
  <c r="L25" i="21"/>
  <c r="L18" i="21"/>
  <c r="L24" i="21"/>
  <c r="L23" i="21"/>
  <c r="L28" i="21"/>
  <c r="C31" i="22"/>
  <c r="O30" i="22" s="1"/>
  <c r="P30" i="22"/>
  <c r="L30" i="22"/>
  <c r="P29" i="22"/>
  <c r="L29" i="22"/>
  <c r="P28" i="22"/>
  <c r="L28" i="22"/>
  <c r="P27" i="22"/>
  <c r="L27" i="22"/>
  <c r="P11" i="22"/>
  <c r="L11" i="22"/>
  <c r="P10" i="22"/>
  <c r="L10" i="22"/>
  <c r="P6" i="22"/>
  <c r="L6" i="22"/>
  <c r="P26" i="22"/>
  <c r="L26" i="22"/>
  <c r="P21" i="22"/>
  <c r="L21" i="22"/>
  <c r="P14" i="22"/>
  <c r="L14" i="22"/>
  <c r="P23" i="22"/>
  <c r="L23" i="22"/>
  <c r="P9" i="22"/>
  <c r="L9" i="22"/>
  <c r="P7" i="22"/>
  <c r="L7" i="22"/>
  <c r="P24" i="22"/>
  <c r="L24" i="22"/>
  <c r="P19" i="22"/>
  <c r="L19" i="22"/>
  <c r="P18" i="22"/>
  <c r="L18" i="22"/>
  <c r="P17" i="22"/>
  <c r="L17" i="22"/>
  <c r="P16" i="22"/>
  <c r="L16" i="22"/>
  <c r="P15" i="22"/>
  <c r="L15" i="22"/>
  <c r="P25" i="22"/>
  <c r="L25" i="22"/>
  <c r="P22" i="22"/>
  <c r="L22" i="22"/>
  <c r="P20" i="22"/>
  <c r="L20" i="22"/>
  <c r="P8" i="22"/>
  <c r="L8" i="22"/>
  <c r="P12" i="22"/>
  <c r="L12" i="22"/>
  <c r="P13" i="22"/>
  <c r="L13" i="22"/>
  <c r="S13" i="23" l="1"/>
  <c r="K13" i="22"/>
  <c r="O13" i="22"/>
  <c r="K12" i="22"/>
  <c r="O12" i="22"/>
  <c r="K8" i="22"/>
  <c r="O8" i="22"/>
  <c r="K20" i="22"/>
  <c r="O20" i="22"/>
  <c r="K22" i="22"/>
  <c r="O22" i="22"/>
  <c r="K25" i="22"/>
  <c r="O25" i="22"/>
  <c r="K15" i="22"/>
  <c r="O15" i="22"/>
  <c r="K16" i="22"/>
  <c r="O16" i="22"/>
  <c r="K17" i="22"/>
  <c r="O17" i="22"/>
  <c r="K18" i="22"/>
  <c r="O18" i="22"/>
  <c r="K19" i="22"/>
  <c r="O19" i="22"/>
  <c r="K24" i="22"/>
  <c r="O24" i="22"/>
  <c r="K7" i="22"/>
  <c r="O7" i="22"/>
  <c r="K9" i="22"/>
  <c r="O9" i="22"/>
  <c r="K23" i="22"/>
  <c r="O23" i="22"/>
  <c r="K14" i="22"/>
  <c r="O14" i="22"/>
  <c r="K21" i="22"/>
  <c r="O21" i="22"/>
  <c r="K26" i="22"/>
  <c r="O26" i="22"/>
  <c r="K6" i="22"/>
  <c r="O6" i="22"/>
  <c r="K10" i="22"/>
  <c r="O10" i="22"/>
  <c r="K11" i="22"/>
  <c r="O11" i="22"/>
  <c r="K27" i="22"/>
  <c r="O27" i="22"/>
  <c r="K28" i="22"/>
  <c r="O28" i="22"/>
  <c r="K29" i="22"/>
  <c r="O29" i="22"/>
  <c r="K30" i="22"/>
  <c r="S30" i="22" s="1"/>
  <c r="A47" i="24"/>
  <c r="A7" i="24"/>
  <c r="A8" i="24"/>
  <c r="A15" i="24"/>
  <c r="A6" i="24"/>
  <c r="A29" i="24"/>
  <c r="A31" i="24"/>
  <c r="A33" i="24"/>
  <c r="A35" i="24"/>
  <c r="A37" i="24"/>
  <c r="A39" i="24"/>
  <c r="A41" i="24"/>
  <c r="A10" i="24"/>
  <c r="A13" i="24"/>
  <c r="A30" i="24"/>
  <c r="A32" i="24"/>
  <c r="A34" i="24"/>
  <c r="A36" i="24"/>
  <c r="A38" i="24"/>
  <c r="A40" i="24"/>
  <c r="A42" i="24"/>
  <c r="A44" i="24"/>
  <c r="A46" i="24"/>
  <c r="A43" i="24"/>
  <c r="A45" i="24"/>
  <c r="S20" i="23"/>
  <c r="S9" i="23"/>
  <c r="S25" i="23"/>
  <c r="S27" i="23"/>
  <c r="S23" i="23"/>
  <c r="S7" i="23"/>
  <c r="S16" i="23"/>
  <c r="S10" i="23"/>
  <c r="S11" i="23"/>
  <c r="S6" i="23"/>
  <c r="S28" i="23"/>
  <c r="S26" i="23"/>
  <c r="S24" i="23"/>
  <c r="S22" i="23"/>
  <c r="S17" i="23"/>
  <c r="S15" i="23"/>
  <c r="S19" i="23"/>
  <c r="S14" i="23"/>
  <c r="S18" i="23"/>
  <c r="S12" i="23"/>
  <c r="S21" i="23"/>
  <c r="S8" i="23"/>
  <c r="S31" i="23"/>
  <c r="S33" i="23"/>
  <c r="S35" i="23"/>
  <c r="S37" i="23"/>
  <c r="S39" i="23"/>
  <c r="S41" i="23"/>
  <c r="S43" i="23"/>
  <c r="S45" i="23"/>
  <c r="S47" i="23"/>
  <c r="S32" i="23"/>
  <c r="S34" i="23"/>
  <c r="S36" i="23"/>
  <c r="S38" i="23"/>
  <c r="S40" i="23"/>
  <c r="S42" i="23"/>
  <c r="S44" i="23"/>
  <c r="S46" i="23"/>
  <c r="S30" i="23"/>
  <c r="S20" i="22" l="1"/>
  <c r="S19" i="22"/>
  <c r="S23" i="22"/>
  <c r="S18" i="22"/>
  <c r="S15" i="22"/>
  <c r="S28" i="22"/>
  <c r="S27" i="22"/>
  <c r="S11" i="22"/>
  <c r="S10" i="22"/>
  <c r="S6" i="22"/>
  <c r="S26" i="22"/>
  <c r="S21" i="22"/>
  <c r="S14" i="22"/>
  <c r="S9" i="22"/>
  <c r="S7" i="22"/>
  <c r="S24" i="22"/>
  <c r="S17" i="22"/>
  <c r="S16" i="22"/>
  <c r="S25" i="22"/>
  <c r="S22" i="22"/>
  <c r="S8" i="22"/>
  <c r="S12" i="22"/>
  <c r="S13" i="22"/>
  <c r="S29" i="22"/>
  <c r="A24" i="23"/>
  <c r="A41" i="23"/>
  <c r="A14" i="23"/>
  <c r="A46" i="23"/>
  <c r="A21" i="23"/>
  <c r="A42" i="23"/>
  <c r="A38" i="23"/>
  <c r="A34" i="23"/>
  <c r="A47" i="23"/>
  <c r="A43" i="23"/>
  <c r="A39" i="23"/>
  <c r="A35" i="23"/>
  <c r="A31" i="23"/>
  <c r="A29" i="23"/>
  <c r="A18" i="23"/>
  <c r="A9" i="23"/>
  <c r="A30" i="23"/>
  <c r="A44" i="23"/>
  <c r="A16" i="23"/>
  <c r="A25" i="23"/>
  <c r="A12" i="23"/>
  <c r="A19" i="23"/>
  <c r="A6" i="23"/>
  <c r="A28" i="23"/>
  <c r="A17" i="23"/>
  <c r="A7" i="23"/>
  <c r="A13" i="23"/>
  <c r="A22" i="23"/>
  <c r="A26" i="23"/>
  <c r="A11" i="23"/>
  <c r="A40" i="23"/>
  <c r="A36" i="23"/>
  <c r="A32" i="23"/>
  <c r="A45" i="23"/>
  <c r="A37" i="23"/>
  <c r="A33" i="23"/>
  <c r="A20" i="23"/>
  <c r="A23" i="23"/>
  <c r="A27" i="23"/>
  <c r="A15" i="23"/>
  <c r="A8" i="23"/>
  <c r="A10" i="23"/>
  <c r="A30" i="22" l="1"/>
  <c r="A11" i="22"/>
  <c r="A8" i="22"/>
  <c r="A27" i="22"/>
  <c r="A28" i="22"/>
  <c r="A29" i="22"/>
  <c r="A9" i="22"/>
  <c r="A6" i="22"/>
  <c r="R34" i="20"/>
  <c r="P24" i="20"/>
  <c r="P33" i="20"/>
  <c r="P9" i="20"/>
  <c r="P36" i="20"/>
  <c r="P6" i="20"/>
  <c r="P16" i="20"/>
  <c r="P30" i="20"/>
  <c r="P10" i="20"/>
  <c r="P14" i="20"/>
  <c r="L24" i="20"/>
  <c r="L33" i="20"/>
  <c r="L9" i="20"/>
  <c r="L36" i="20"/>
  <c r="L6" i="20"/>
  <c r="L16" i="20"/>
  <c r="L30" i="20"/>
  <c r="L10" i="20"/>
  <c r="L14" i="20"/>
  <c r="C48" i="21"/>
  <c r="K15" i="21" s="1"/>
  <c r="P47" i="21"/>
  <c r="L47" i="21"/>
  <c r="P46" i="21"/>
  <c r="L46" i="21"/>
  <c r="P45" i="21"/>
  <c r="L45" i="21"/>
  <c r="P44" i="21"/>
  <c r="L44" i="21"/>
  <c r="P43" i="21"/>
  <c r="L43" i="21"/>
  <c r="P42" i="21"/>
  <c r="L42" i="21"/>
  <c r="P41" i="21"/>
  <c r="L41" i="21"/>
  <c r="P40" i="21"/>
  <c r="L40" i="21"/>
  <c r="P39" i="21"/>
  <c r="L39" i="21"/>
  <c r="P38" i="21"/>
  <c r="L38" i="21"/>
  <c r="P37" i="21"/>
  <c r="L37" i="21"/>
  <c r="P36" i="21"/>
  <c r="L36" i="21"/>
  <c r="P35" i="21"/>
  <c r="L35" i="21"/>
  <c r="P34" i="21"/>
  <c r="L34" i="21"/>
  <c r="P33" i="21"/>
  <c r="O33" i="21"/>
  <c r="L33" i="21"/>
  <c r="K33" i="21"/>
  <c r="P32" i="21"/>
  <c r="O32" i="21"/>
  <c r="L32" i="21"/>
  <c r="K32" i="21"/>
  <c r="P31" i="21"/>
  <c r="O31" i="21"/>
  <c r="L31" i="21"/>
  <c r="K31" i="21"/>
  <c r="P30" i="21"/>
  <c r="O30" i="21"/>
  <c r="L30" i="21"/>
  <c r="K30" i="21"/>
  <c r="P21" i="21"/>
  <c r="O21" i="21"/>
  <c r="L21" i="21"/>
  <c r="K21" i="21"/>
  <c r="P20" i="21"/>
  <c r="O20" i="21"/>
  <c r="L20" i="21"/>
  <c r="K20" i="21"/>
  <c r="P27" i="21"/>
  <c r="O27" i="21"/>
  <c r="L27" i="21"/>
  <c r="K27" i="21"/>
  <c r="P15" i="21"/>
  <c r="L15" i="21"/>
  <c r="P10" i="21"/>
  <c r="L10" i="21"/>
  <c r="P17" i="21"/>
  <c r="L17" i="21"/>
  <c r="P16" i="21"/>
  <c r="L16" i="21"/>
  <c r="O16" i="21" l="1"/>
  <c r="K17" i="21"/>
  <c r="O17" i="21"/>
  <c r="K10" i="21"/>
  <c r="O10" i="21"/>
  <c r="K34" i="21"/>
  <c r="K16" i="21"/>
  <c r="O15" i="21"/>
  <c r="S15" i="21" s="1"/>
  <c r="O47" i="21"/>
  <c r="O26" i="21"/>
  <c r="O7" i="21"/>
  <c r="O22" i="21"/>
  <c r="O8" i="21"/>
  <c r="O12" i="21"/>
  <c r="O9" i="21"/>
  <c r="O25" i="21"/>
  <c r="O24" i="21"/>
  <c r="O28" i="21"/>
  <c r="K19" i="21"/>
  <c r="K14" i="21"/>
  <c r="K6" i="21"/>
  <c r="K11" i="21"/>
  <c r="K29" i="21"/>
  <c r="K13" i="21"/>
  <c r="K18" i="21"/>
  <c r="K23" i="21"/>
  <c r="O19" i="21"/>
  <c r="O14" i="21"/>
  <c r="O6" i="21"/>
  <c r="O11" i="21"/>
  <c r="O29" i="21"/>
  <c r="O13" i="21"/>
  <c r="O18" i="21"/>
  <c r="O23" i="21"/>
  <c r="K26" i="21"/>
  <c r="K7" i="21"/>
  <c r="K22" i="21"/>
  <c r="K8" i="21"/>
  <c r="K12" i="21"/>
  <c r="K9" i="21"/>
  <c r="K25" i="21"/>
  <c r="K24" i="21"/>
  <c r="K28" i="21"/>
  <c r="S27" i="21"/>
  <c r="S20" i="21"/>
  <c r="S21" i="21"/>
  <c r="S30" i="21"/>
  <c r="S31" i="21"/>
  <c r="S32" i="21"/>
  <c r="S33" i="21"/>
  <c r="O34" i="21"/>
  <c r="K35" i="21"/>
  <c r="O35" i="21"/>
  <c r="K36" i="21"/>
  <c r="O36" i="21"/>
  <c r="K37" i="21"/>
  <c r="O37" i="21"/>
  <c r="K38" i="21"/>
  <c r="O38" i="21"/>
  <c r="K39" i="21"/>
  <c r="O39" i="21"/>
  <c r="K40" i="21"/>
  <c r="O40" i="21"/>
  <c r="K41" i="21"/>
  <c r="O41" i="21"/>
  <c r="K42" i="21"/>
  <c r="O42" i="21"/>
  <c r="K43" i="21"/>
  <c r="O43" i="21"/>
  <c r="K44" i="21"/>
  <c r="O44" i="21"/>
  <c r="K45" i="21"/>
  <c r="O45" i="21"/>
  <c r="K46" i="21"/>
  <c r="O46" i="21"/>
  <c r="K47" i="21"/>
  <c r="R11" i="19"/>
  <c r="R15" i="19"/>
  <c r="P13" i="19"/>
  <c r="P24" i="19"/>
  <c r="P31" i="19"/>
  <c r="P33" i="19"/>
  <c r="P16" i="19"/>
  <c r="P6" i="19"/>
  <c r="P35" i="19"/>
  <c r="P25" i="19"/>
  <c r="P18" i="19"/>
  <c r="P22" i="19"/>
  <c r="P27" i="19"/>
  <c r="L13" i="19"/>
  <c r="L24" i="19"/>
  <c r="L31" i="19"/>
  <c r="L33" i="19"/>
  <c r="L16" i="19"/>
  <c r="L6" i="19"/>
  <c r="L35" i="19"/>
  <c r="L25" i="19"/>
  <c r="L18" i="19"/>
  <c r="L22" i="19"/>
  <c r="L27" i="19"/>
  <c r="C40" i="20"/>
  <c r="P39" i="20"/>
  <c r="L39" i="20"/>
  <c r="P29" i="20"/>
  <c r="L29" i="20"/>
  <c r="P23" i="20"/>
  <c r="L23" i="20"/>
  <c r="P7" i="20"/>
  <c r="L7" i="20"/>
  <c r="P31" i="20"/>
  <c r="L31" i="20"/>
  <c r="P18" i="20"/>
  <c r="L18" i="20"/>
  <c r="P28" i="20"/>
  <c r="L28" i="20"/>
  <c r="P38" i="20"/>
  <c r="L38" i="20"/>
  <c r="P22" i="20"/>
  <c r="L22" i="20"/>
  <c r="P37" i="20"/>
  <c r="L37" i="20"/>
  <c r="P26" i="20"/>
  <c r="L26" i="20"/>
  <c r="P19" i="20"/>
  <c r="L19" i="20"/>
  <c r="P12" i="20"/>
  <c r="L12" i="20"/>
  <c r="P11" i="20"/>
  <c r="L11" i="20"/>
  <c r="P34" i="20"/>
  <c r="L34" i="20"/>
  <c r="P20" i="20"/>
  <c r="L20" i="20"/>
  <c r="P21" i="20"/>
  <c r="L21" i="20"/>
  <c r="P32" i="20"/>
  <c r="L32" i="20"/>
  <c r="P15" i="20"/>
  <c r="L15" i="20"/>
  <c r="P27" i="20"/>
  <c r="L27" i="20"/>
  <c r="P13" i="20"/>
  <c r="L13" i="20"/>
  <c r="P35" i="20"/>
  <c r="L35" i="20"/>
  <c r="P17" i="20"/>
  <c r="L17" i="20"/>
  <c r="P8" i="20"/>
  <c r="L8" i="20"/>
  <c r="P25" i="20"/>
  <c r="L25" i="20"/>
  <c r="S16" i="21" l="1"/>
  <c r="S34" i="21"/>
  <c r="S10" i="21"/>
  <c r="S47" i="21"/>
  <c r="S17" i="21"/>
  <c r="S28" i="21"/>
  <c r="S25" i="21"/>
  <c r="S12" i="21"/>
  <c r="S22" i="21"/>
  <c r="S26" i="21"/>
  <c r="S24" i="21"/>
  <c r="S9" i="21"/>
  <c r="S8" i="21"/>
  <c r="S7" i="21"/>
  <c r="S23" i="21"/>
  <c r="S13" i="21"/>
  <c r="S11" i="21"/>
  <c r="S14" i="21"/>
  <c r="S18" i="21"/>
  <c r="S29" i="21"/>
  <c r="S6" i="21"/>
  <c r="S19" i="21"/>
  <c r="O39" i="20"/>
  <c r="O33" i="20"/>
  <c r="O36" i="20"/>
  <c r="O16" i="20"/>
  <c r="O10" i="20"/>
  <c r="K33" i="20"/>
  <c r="K36" i="20"/>
  <c r="K16" i="20"/>
  <c r="K10" i="20"/>
  <c r="S10" i="20" s="1"/>
  <c r="O24" i="20"/>
  <c r="O9" i="20"/>
  <c r="O6" i="20"/>
  <c r="O30" i="20"/>
  <c r="O14" i="20"/>
  <c r="K24" i="20"/>
  <c r="K9" i="20"/>
  <c r="K6" i="20"/>
  <c r="K30" i="20"/>
  <c r="K14" i="20"/>
  <c r="K25" i="20"/>
  <c r="O25" i="20"/>
  <c r="K8" i="20"/>
  <c r="O8" i="20"/>
  <c r="K17" i="20"/>
  <c r="O17" i="20"/>
  <c r="K35" i="20"/>
  <c r="O35" i="20"/>
  <c r="K13" i="20"/>
  <c r="O13" i="20"/>
  <c r="K27" i="20"/>
  <c r="O27" i="20"/>
  <c r="K15" i="20"/>
  <c r="O15" i="20"/>
  <c r="K32" i="20"/>
  <c r="O32" i="20"/>
  <c r="K21" i="20"/>
  <c r="O21" i="20"/>
  <c r="K20" i="20"/>
  <c r="O20" i="20"/>
  <c r="K34" i="20"/>
  <c r="O34" i="20"/>
  <c r="K11" i="20"/>
  <c r="O11" i="20"/>
  <c r="K12" i="20"/>
  <c r="O12" i="20"/>
  <c r="K19" i="20"/>
  <c r="S46" i="21"/>
  <c r="S45" i="21"/>
  <c r="S44" i="21"/>
  <c r="S43" i="21"/>
  <c r="S42" i="21"/>
  <c r="S41" i="21"/>
  <c r="S40" i="21"/>
  <c r="S39" i="21"/>
  <c r="S38" i="21"/>
  <c r="S37" i="21"/>
  <c r="S36" i="21"/>
  <c r="S35" i="21"/>
  <c r="O19" i="20"/>
  <c r="K26" i="20"/>
  <c r="O26" i="20"/>
  <c r="K37" i="20"/>
  <c r="O37" i="20"/>
  <c r="K22" i="20"/>
  <c r="O22" i="20"/>
  <c r="K38" i="20"/>
  <c r="O38" i="20"/>
  <c r="K28" i="20"/>
  <c r="O28" i="20"/>
  <c r="K18" i="20"/>
  <c r="O18" i="20"/>
  <c r="K31" i="20"/>
  <c r="O31" i="20"/>
  <c r="K7" i="20"/>
  <c r="O7" i="20"/>
  <c r="K23" i="20"/>
  <c r="O23" i="20"/>
  <c r="K29" i="20"/>
  <c r="O29" i="20"/>
  <c r="K39" i="20"/>
  <c r="R28" i="14"/>
  <c r="R40" i="14"/>
  <c r="N27" i="14"/>
  <c r="N30" i="14"/>
  <c r="P39" i="14"/>
  <c r="P32" i="14"/>
  <c r="P28" i="14"/>
  <c r="P16" i="14"/>
  <c r="P13" i="14"/>
  <c r="P6" i="14"/>
  <c r="P20" i="14"/>
  <c r="P27" i="14"/>
  <c r="P35" i="14"/>
  <c r="P30" i="14"/>
  <c r="P10" i="14"/>
  <c r="L39" i="14"/>
  <c r="L32" i="14"/>
  <c r="L28" i="14"/>
  <c r="L16" i="14"/>
  <c r="L13" i="14"/>
  <c r="L6" i="14"/>
  <c r="L20" i="14"/>
  <c r="L27" i="14"/>
  <c r="L35" i="14"/>
  <c r="L30" i="14"/>
  <c r="L10" i="14"/>
  <c r="C41" i="19"/>
  <c r="P40" i="19"/>
  <c r="L40" i="19"/>
  <c r="P39" i="19"/>
  <c r="L39" i="19"/>
  <c r="P38" i="19"/>
  <c r="L38" i="19"/>
  <c r="P37" i="19"/>
  <c r="L37" i="19"/>
  <c r="P36" i="19"/>
  <c r="L36" i="19"/>
  <c r="P21" i="19"/>
  <c r="L21" i="19"/>
  <c r="P19" i="19"/>
  <c r="L19" i="19"/>
  <c r="P7" i="19"/>
  <c r="L7" i="19"/>
  <c r="P23" i="19"/>
  <c r="L23" i="19"/>
  <c r="P34" i="19"/>
  <c r="L34" i="19"/>
  <c r="P26" i="19"/>
  <c r="L26" i="19"/>
  <c r="P30" i="19"/>
  <c r="L30" i="19"/>
  <c r="P32" i="19"/>
  <c r="L32" i="19"/>
  <c r="P15" i="19"/>
  <c r="L15" i="19"/>
  <c r="P29" i="19"/>
  <c r="L29" i="19"/>
  <c r="P20" i="19"/>
  <c r="L20" i="19"/>
  <c r="P17" i="19"/>
  <c r="L17" i="19"/>
  <c r="P12" i="19"/>
  <c r="L12" i="19"/>
  <c r="P28" i="19"/>
  <c r="L28" i="19"/>
  <c r="P8" i="19"/>
  <c r="L8" i="19"/>
  <c r="P10" i="19"/>
  <c r="L10" i="19"/>
  <c r="P14" i="19"/>
  <c r="L14" i="19"/>
  <c r="P11" i="19"/>
  <c r="L11" i="19"/>
  <c r="P9" i="19"/>
  <c r="L9" i="19"/>
  <c r="S33" i="20" l="1"/>
  <c r="S16" i="20"/>
  <c r="S36" i="20"/>
  <c r="A35" i="21"/>
  <c r="A37" i="21"/>
  <c r="A39" i="21"/>
  <c r="A41" i="21"/>
  <c r="A43" i="21"/>
  <c r="A45" i="21"/>
  <c r="A47" i="21"/>
  <c r="A30" i="21"/>
  <c r="A34" i="21"/>
  <c r="A36" i="21"/>
  <c r="A38" i="21"/>
  <c r="A40" i="21"/>
  <c r="A42" i="21"/>
  <c r="A44" i="21"/>
  <c r="A46" i="21"/>
  <c r="A32" i="21"/>
  <c r="A7" i="21"/>
  <c r="A31" i="21"/>
  <c r="A6" i="21"/>
  <c r="A33" i="21"/>
  <c r="S39" i="20"/>
  <c r="S14" i="20"/>
  <c r="S6" i="20"/>
  <c r="S24" i="20"/>
  <c r="S20" i="20"/>
  <c r="S32" i="20"/>
  <c r="S27" i="20"/>
  <c r="S35" i="20"/>
  <c r="S8" i="20"/>
  <c r="S30" i="20"/>
  <c r="S9" i="20"/>
  <c r="S19" i="20"/>
  <c r="S11" i="20"/>
  <c r="S12" i="20"/>
  <c r="S34" i="20"/>
  <c r="S21" i="20"/>
  <c r="S15" i="20"/>
  <c r="S13" i="20"/>
  <c r="S17" i="20"/>
  <c r="S25" i="20"/>
  <c r="O40" i="19"/>
  <c r="O24" i="19"/>
  <c r="O33" i="19"/>
  <c r="O6" i="19"/>
  <c r="O25" i="19"/>
  <c r="O22" i="19"/>
  <c r="K13" i="19"/>
  <c r="K31" i="19"/>
  <c r="K16" i="19"/>
  <c r="K35" i="19"/>
  <c r="K18" i="19"/>
  <c r="O13" i="19"/>
  <c r="O31" i="19"/>
  <c r="O16" i="19"/>
  <c r="O35" i="19"/>
  <c r="O18" i="19"/>
  <c r="K24" i="19"/>
  <c r="K33" i="19"/>
  <c r="K6" i="19"/>
  <c r="K25" i="19"/>
  <c r="K22" i="19"/>
  <c r="K9" i="19"/>
  <c r="O9" i="19"/>
  <c r="K11" i="19"/>
  <c r="O11" i="19"/>
  <c r="K14" i="19"/>
  <c r="O14" i="19"/>
  <c r="K10" i="19"/>
  <c r="O10" i="19"/>
  <c r="K8" i="19"/>
  <c r="O8" i="19"/>
  <c r="K28" i="19"/>
  <c r="O28" i="19"/>
  <c r="K12" i="19"/>
  <c r="O12" i="19"/>
  <c r="K17" i="19"/>
  <c r="O17" i="19"/>
  <c r="K20" i="19"/>
  <c r="S29" i="20"/>
  <c r="S23" i="20"/>
  <c r="S7" i="20"/>
  <c r="S31" i="20"/>
  <c r="S18" i="20"/>
  <c r="S28" i="20"/>
  <c r="S38" i="20"/>
  <c r="S22" i="20"/>
  <c r="S37" i="20"/>
  <c r="S26" i="20"/>
  <c r="O20" i="19"/>
  <c r="K29" i="19"/>
  <c r="O29" i="19"/>
  <c r="K15" i="19"/>
  <c r="O15" i="19"/>
  <c r="K32" i="19"/>
  <c r="O32" i="19"/>
  <c r="K30" i="19"/>
  <c r="O30" i="19"/>
  <c r="K26" i="19"/>
  <c r="O26" i="19"/>
  <c r="K27" i="19"/>
  <c r="O27" i="19"/>
  <c r="K34" i="19"/>
  <c r="O34" i="19"/>
  <c r="K23" i="19"/>
  <c r="O23" i="19"/>
  <c r="K7" i="19"/>
  <c r="O7" i="19"/>
  <c r="K19" i="19"/>
  <c r="O19" i="19"/>
  <c r="K21" i="19"/>
  <c r="O21" i="19"/>
  <c r="K36" i="19"/>
  <c r="O36" i="19"/>
  <c r="K37" i="19"/>
  <c r="O37" i="19"/>
  <c r="K38" i="19"/>
  <c r="O38" i="19"/>
  <c r="K39" i="19"/>
  <c r="O39" i="19"/>
  <c r="K40" i="19"/>
  <c r="R19" i="18"/>
  <c r="N9" i="18"/>
  <c r="C41" i="18"/>
  <c r="O40" i="18" s="1"/>
  <c r="P40" i="18"/>
  <c r="L40" i="18"/>
  <c r="P39" i="18"/>
  <c r="L39" i="18"/>
  <c r="P38" i="18"/>
  <c r="L38" i="18"/>
  <c r="P30" i="18"/>
  <c r="L30" i="18"/>
  <c r="P28" i="18"/>
  <c r="O28" i="18"/>
  <c r="L28" i="18"/>
  <c r="K28" i="18"/>
  <c r="P13" i="18"/>
  <c r="L13" i="18"/>
  <c r="P20" i="18"/>
  <c r="O20" i="18"/>
  <c r="L20" i="18"/>
  <c r="K20" i="18"/>
  <c r="P36" i="18"/>
  <c r="L36" i="18"/>
  <c r="P17" i="18"/>
  <c r="O17" i="18"/>
  <c r="L17" i="18"/>
  <c r="K17" i="18"/>
  <c r="P11" i="18"/>
  <c r="O11" i="18"/>
  <c r="L11" i="18"/>
  <c r="K11" i="18"/>
  <c r="P16" i="18"/>
  <c r="L16" i="18"/>
  <c r="P19" i="18"/>
  <c r="L19" i="18"/>
  <c r="P18" i="18"/>
  <c r="L18" i="18"/>
  <c r="P24" i="18"/>
  <c r="L24" i="18"/>
  <c r="P7" i="18"/>
  <c r="L7" i="18"/>
  <c r="P35" i="18"/>
  <c r="L35" i="18"/>
  <c r="P12" i="18"/>
  <c r="L12" i="18"/>
  <c r="P25" i="18"/>
  <c r="L25" i="18"/>
  <c r="P33" i="18"/>
  <c r="L33" i="18"/>
  <c r="P22" i="18"/>
  <c r="L22" i="18"/>
  <c r="P34" i="18"/>
  <c r="O34" i="18"/>
  <c r="L34" i="18"/>
  <c r="K34" i="18"/>
  <c r="P21" i="18"/>
  <c r="O21" i="18"/>
  <c r="L21" i="18"/>
  <c r="K21" i="18"/>
  <c r="P15" i="18"/>
  <c r="O15" i="18"/>
  <c r="L15" i="18"/>
  <c r="K15" i="18"/>
  <c r="P8" i="18"/>
  <c r="O8" i="18"/>
  <c r="L8" i="18"/>
  <c r="K8" i="18"/>
  <c r="P27" i="18"/>
  <c r="O27" i="18"/>
  <c r="L27" i="18"/>
  <c r="K27" i="18"/>
  <c r="P29" i="18"/>
  <c r="O29" i="18"/>
  <c r="L29" i="18"/>
  <c r="K29" i="18"/>
  <c r="P31" i="18"/>
  <c r="O31" i="18"/>
  <c r="L31" i="18"/>
  <c r="K31" i="18"/>
  <c r="P32" i="18"/>
  <c r="O32" i="18"/>
  <c r="L32" i="18"/>
  <c r="K32" i="18"/>
  <c r="P26" i="18"/>
  <c r="O26" i="18"/>
  <c r="L26" i="18"/>
  <c r="K26" i="18"/>
  <c r="P10" i="18"/>
  <c r="O10" i="18"/>
  <c r="L10" i="18"/>
  <c r="K10" i="18"/>
  <c r="P14" i="18"/>
  <c r="O14" i="18"/>
  <c r="L14" i="18"/>
  <c r="K14" i="18"/>
  <c r="P9" i="18"/>
  <c r="O9" i="18"/>
  <c r="L9" i="18"/>
  <c r="K9" i="18"/>
  <c r="P23" i="18"/>
  <c r="O23" i="18"/>
  <c r="L23" i="18"/>
  <c r="K23" i="18"/>
  <c r="P6" i="18"/>
  <c r="O6" i="18"/>
  <c r="L6" i="18"/>
  <c r="K6" i="18"/>
  <c r="P37" i="18"/>
  <c r="O37" i="18"/>
  <c r="L37" i="18"/>
  <c r="K37" i="18"/>
  <c r="S40" i="19" l="1"/>
  <c r="A9" i="20"/>
  <c r="A6" i="20"/>
  <c r="A10" i="20"/>
  <c r="A7" i="20"/>
  <c r="A39" i="20"/>
  <c r="A8" i="20"/>
  <c r="A11" i="20"/>
  <c r="S22" i="19"/>
  <c r="S6" i="19"/>
  <c r="S24" i="19"/>
  <c r="S18" i="19"/>
  <c r="S16" i="19"/>
  <c r="S13" i="19"/>
  <c r="S25" i="19"/>
  <c r="S33" i="19"/>
  <c r="S35" i="19"/>
  <c r="S31" i="19"/>
  <c r="S20" i="19"/>
  <c r="S17" i="19"/>
  <c r="S12" i="19"/>
  <c r="S28" i="19"/>
  <c r="S8" i="19"/>
  <c r="S10" i="19"/>
  <c r="S14" i="19"/>
  <c r="S11" i="19"/>
  <c r="S9" i="19"/>
  <c r="S15" i="19"/>
  <c r="S29" i="19"/>
  <c r="S39" i="19"/>
  <c r="S38" i="19"/>
  <c r="S37" i="19"/>
  <c r="S36" i="19"/>
  <c r="S21" i="19"/>
  <c r="S19" i="19"/>
  <c r="S7" i="19"/>
  <c r="S23" i="19"/>
  <c r="S34" i="19"/>
  <c r="S27" i="19"/>
  <c r="S26" i="19"/>
  <c r="S30" i="19"/>
  <c r="S32" i="19"/>
  <c r="S27" i="18"/>
  <c r="S8" i="18"/>
  <c r="S15" i="18"/>
  <c r="S11" i="18"/>
  <c r="S17" i="18"/>
  <c r="S20" i="18"/>
  <c r="S28" i="18"/>
  <c r="K22" i="18"/>
  <c r="O22" i="18"/>
  <c r="K33" i="18"/>
  <c r="O33" i="18"/>
  <c r="K25" i="18"/>
  <c r="O25" i="18"/>
  <c r="K12" i="18"/>
  <c r="O12" i="18"/>
  <c r="K35" i="18"/>
  <c r="O35" i="18"/>
  <c r="K7" i="18"/>
  <c r="O7" i="18"/>
  <c r="K24" i="18"/>
  <c r="O24" i="18"/>
  <c r="K18" i="18"/>
  <c r="O18" i="18"/>
  <c r="K19" i="18"/>
  <c r="O19" i="18"/>
  <c r="K16" i="18"/>
  <c r="O16" i="18"/>
  <c r="S37" i="18"/>
  <c r="S6" i="18"/>
  <c r="S23" i="18"/>
  <c r="S9" i="18"/>
  <c r="S14" i="18"/>
  <c r="S10" i="18"/>
  <c r="S26" i="18"/>
  <c r="S32" i="18"/>
  <c r="S31" i="18"/>
  <c r="S29" i="18"/>
  <c r="S21" i="18"/>
  <c r="S34" i="18"/>
  <c r="K36" i="18"/>
  <c r="O36" i="18"/>
  <c r="K13" i="18"/>
  <c r="O13" i="18"/>
  <c r="K30" i="18"/>
  <c r="O30" i="18"/>
  <c r="K38" i="18"/>
  <c r="O38" i="18"/>
  <c r="K39" i="18"/>
  <c r="O39" i="18"/>
  <c r="K40" i="18"/>
  <c r="S40" i="18" s="1"/>
  <c r="R18" i="17"/>
  <c r="R15" i="17"/>
  <c r="R30" i="17"/>
  <c r="P20" i="17"/>
  <c r="P36" i="17"/>
  <c r="P34" i="17"/>
  <c r="P31" i="17"/>
  <c r="P16" i="17"/>
  <c r="P17" i="17"/>
  <c r="P19" i="17"/>
  <c r="P14" i="17"/>
  <c r="P29" i="17"/>
  <c r="P7" i="17"/>
  <c r="L20" i="17"/>
  <c r="L36" i="17"/>
  <c r="L34" i="17"/>
  <c r="L31" i="17"/>
  <c r="L16" i="17"/>
  <c r="L17" i="17"/>
  <c r="L19" i="17"/>
  <c r="L14" i="17"/>
  <c r="L29" i="17"/>
  <c r="L7" i="17"/>
  <c r="L38" i="17"/>
  <c r="C41" i="17"/>
  <c r="O40" i="17" s="1"/>
  <c r="P40" i="17"/>
  <c r="L40" i="17"/>
  <c r="P39" i="17"/>
  <c r="L39" i="17"/>
  <c r="P38" i="17"/>
  <c r="O38" i="17"/>
  <c r="P21" i="17"/>
  <c r="L21" i="17"/>
  <c r="P37" i="17"/>
  <c r="L37" i="17"/>
  <c r="P22" i="17"/>
  <c r="L22" i="17"/>
  <c r="P26" i="17"/>
  <c r="L26" i="17"/>
  <c r="P8" i="17"/>
  <c r="L8" i="17"/>
  <c r="P15" i="17"/>
  <c r="L15" i="17"/>
  <c r="P33" i="17"/>
  <c r="L33" i="17"/>
  <c r="P28" i="17"/>
  <c r="L28" i="17"/>
  <c r="P13" i="17"/>
  <c r="L13" i="17"/>
  <c r="P12" i="17"/>
  <c r="L12" i="17"/>
  <c r="P30" i="17"/>
  <c r="L30" i="17"/>
  <c r="P23" i="17"/>
  <c r="L23" i="17"/>
  <c r="P27" i="17"/>
  <c r="L27" i="17"/>
  <c r="P18" i="17"/>
  <c r="L18" i="17"/>
  <c r="P6" i="17"/>
  <c r="L6" i="17"/>
  <c r="P32" i="17"/>
  <c r="L32" i="17"/>
  <c r="P9" i="17"/>
  <c r="L9" i="17"/>
  <c r="P24" i="17"/>
  <c r="L24" i="17"/>
  <c r="P35" i="17"/>
  <c r="L35" i="17"/>
  <c r="P25" i="17"/>
  <c r="L25" i="17"/>
  <c r="P10" i="17"/>
  <c r="L10" i="17"/>
  <c r="P11" i="17"/>
  <c r="L11" i="17"/>
  <c r="A40" i="19" l="1"/>
  <c r="A36" i="19"/>
  <c r="A38" i="19"/>
  <c r="A34" i="19"/>
  <c r="A33" i="19"/>
  <c r="A6" i="19"/>
  <c r="A37" i="19"/>
  <c r="A39" i="19"/>
  <c r="A35" i="19"/>
  <c r="S16" i="18"/>
  <c r="S18" i="18"/>
  <c r="S7" i="18"/>
  <c r="S12" i="18"/>
  <c r="S33" i="18"/>
  <c r="S39" i="18"/>
  <c r="S38" i="18"/>
  <c r="S30" i="18"/>
  <c r="S13" i="18"/>
  <c r="S36" i="18"/>
  <c r="S19" i="18"/>
  <c r="S24" i="18"/>
  <c r="S35" i="18"/>
  <c r="S25" i="18"/>
  <c r="S22" i="18"/>
  <c r="K39" i="17"/>
  <c r="O39" i="17"/>
  <c r="K11" i="17"/>
  <c r="O11" i="17"/>
  <c r="K10" i="17"/>
  <c r="O10" i="17"/>
  <c r="K25" i="17"/>
  <c r="O25" i="17"/>
  <c r="K35" i="17"/>
  <c r="O35" i="17"/>
  <c r="K24" i="17"/>
  <c r="O24" i="17"/>
  <c r="K9" i="17"/>
  <c r="O9" i="17"/>
  <c r="K32" i="17"/>
  <c r="O32" i="17"/>
  <c r="K6" i="17"/>
  <c r="O6" i="17"/>
  <c r="K18" i="17"/>
  <c r="O18" i="17"/>
  <c r="K27" i="17"/>
  <c r="O27" i="17"/>
  <c r="K23" i="17"/>
  <c r="O23" i="17"/>
  <c r="K30" i="17"/>
  <c r="O30" i="17"/>
  <c r="K12" i="17"/>
  <c r="O12" i="17"/>
  <c r="K13" i="17"/>
  <c r="O13" i="17"/>
  <c r="K28" i="17"/>
  <c r="O28" i="17"/>
  <c r="K33" i="17"/>
  <c r="O33" i="17"/>
  <c r="K15" i="17"/>
  <c r="O15" i="17"/>
  <c r="K8" i="17"/>
  <c r="O8" i="17"/>
  <c r="K26" i="17"/>
  <c r="O26" i="17"/>
  <c r="K22" i="17"/>
  <c r="O22" i="17"/>
  <c r="K37" i="17"/>
  <c r="O37" i="17"/>
  <c r="K21" i="17"/>
  <c r="O21" i="17"/>
  <c r="K38" i="17"/>
  <c r="S38" i="17" s="1"/>
  <c r="K7" i="17"/>
  <c r="O20" i="17"/>
  <c r="K36" i="17"/>
  <c r="O29" i="17"/>
  <c r="K17" i="17"/>
  <c r="O16" i="17"/>
  <c r="K14" i="17"/>
  <c r="K31" i="17"/>
  <c r="O19" i="17"/>
  <c r="O34" i="17"/>
  <c r="K29" i="17"/>
  <c r="K19" i="17"/>
  <c r="K16" i="17"/>
  <c r="K34" i="17"/>
  <c r="K20" i="17"/>
  <c r="O7" i="17"/>
  <c r="O14" i="17"/>
  <c r="O17" i="17"/>
  <c r="O31" i="17"/>
  <c r="O36" i="17"/>
  <c r="K40" i="17"/>
  <c r="S40" i="17" s="1"/>
  <c r="R11" i="16"/>
  <c r="C41" i="16"/>
  <c r="O40" i="16" s="1"/>
  <c r="P40" i="16"/>
  <c r="L40" i="16"/>
  <c r="P39" i="16"/>
  <c r="L39" i="16"/>
  <c r="P38" i="16"/>
  <c r="L38" i="16"/>
  <c r="P37" i="16"/>
  <c r="L37" i="16"/>
  <c r="P36" i="16"/>
  <c r="L36" i="16"/>
  <c r="P35" i="16"/>
  <c r="L35" i="16"/>
  <c r="P34" i="16"/>
  <c r="L34" i="16"/>
  <c r="P33" i="16"/>
  <c r="L33" i="16"/>
  <c r="P32" i="16"/>
  <c r="L32" i="16"/>
  <c r="P31" i="16"/>
  <c r="L31" i="16"/>
  <c r="P30" i="16"/>
  <c r="L30" i="16"/>
  <c r="P29" i="16"/>
  <c r="L29" i="16"/>
  <c r="P28" i="16"/>
  <c r="L28" i="16"/>
  <c r="P27" i="16"/>
  <c r="L27" i="16"/>
  <c r="P26" i="16"/>
  <c r="L26" i="16"/>
  <c r="P25" i="16"/>
  <c r="L25" i="16"/>
  <c r="P24" i="16"/>
  <c r="L24" i="16"/>
  <c r="P17" i="16"/>
  <c r="L17" i="16"/>
  <c r="P11" i="16"/>
  <c r="L11" i="16"/>
  <c r="P10" i="16"/>
  <c r="L10" i="16"/>
  <c r="P13" i="16"/>
  <c r="L13" i="16"/>
  <c r="P15" i="16"/>
  <c r="L15" i="16"/>
  <c r="P20" i="16"/>
  <c r="L20" i="16"/>
  <c r="P8" i="16"/>
  <c r="L8" i="16"/>
  <c r="P22" i="16"/>
  <c r="L22" i="16"/>
  <c r="P23" i="16"/>
  <c r="L23" i="16"/>
  <c r="P9" i="16"/>
  <c r="L9" i="16"/>
  <c r="P12" i="16"/>
  <c r="L12" i="16"/>
  <c r="P14" i="16"/>
  <c r="L14" i="16"/>
  <c r="P6" i="16"/>
  <c r="L6" i="16"/>
  <c r="P7" i="16"/>
  <c r="L7" i="16"/>
  <c r="P21" i="16"/>
  <c r="L21" i="16"/>
  <c r="P18" i="16"/>
  <c r="L18" i="16"/>
  <c r="P19" i="16"/>
  <c r="L19" i="16"/>
  <c r="P16" i="16"/>
  <c r="L16" i="16"/>
  <c r="S34" i="17" l="1"/>
  <c r="A39" i="18"/>
  <c r="A25" i="18"/>
  <c r="A38" i="18"/>
  <c r="A9" i="18"/>
  <c r="A22" i="18"/>
  <c r="A35" i="18"/>
  <c r="A19" i="18"/>
  <c r="A15" i="18"/>
  <c r="A28" i="18"/>
  <c r="A18" i="18"/>
  <c r="A10" i="18"/>
  <c r="A29" i="18"/>
  <c r="A7" i="18"/>
  <c r="A11" i="18"/>
  <c r="A14" i="18"/>
  <c r="A31" i="18"/>
  <c r="A36" i="18"/>
  <c r="A30" i="18"/>
  <c r="A24" i="18"/>
  <c r="A27" i="18"/>
  <c r="A17" i="18"/>
  <c r="A12" i="18"/>
  <c r="A16" i="18"/>
  <c r="A32" i="18"/>
  <c r="A34" i="18"/>
  <c r="A8" i="18"/>
  <c r="A20" i="18"/>
  <c r="A26" i="18"/>
  <c r="A21" i="18"/>
  <c r="A13" i="18"/>
  <c r="A33" i="18"/>
  <c r="A37" i="18"/>
  <c r="A40" i="18"/>
  <c r="A23" i="18"/>
  <c r="A6" i="18"/>
  <c r="S39" i="17"/>
  <c r="S27" i="17"/>
  <c r="S19" i="17"/>
  <c r="S31" i="17"/>
  <c r="S21" i="17"/>
  <c r="S37" i="17"/>
  <c r="S22" i="17"/>
  <c r="S26" i="17"/>
  <c r="S8" i="17"/>
  <c r="S15" i="17"/>
  <c r="S33" i="17"/>
  <c r="S28" i="17"/>
  <c r="S13" i="17"/>
  <c r="S12" i="17"/>
  <c r="S30" i="17"/>
  <c r="S23" i="17"/>
  <c r="S18" i="17"/>
  <c r="S6" i="17"/>
  <c r="S32" i="17"/>
  <c r="S9" i="17"/>
  <c r="S24" i="17"/>
  <c r="S35" i="17"/>
  <c r="S25" i="17"/>
  <c r="S10" i="17"/>
  <c r="S11" i="17"/>
  <c r="S36" i="17"/>
  <c r="S7" i="17"/>
  <c r="S17" i="17"/>
  <c r="S20" i="17"/>
  <c r="S29" i="17"/>
  <c r="S16" i="17"/>
  <c r="S14" i="17"/>
  <c r="K16" i="16"/>
  <c r="O16" i="16"/>
  <c r="K19" i="16"/>
  <c r="O19" i="16"/>
  <c r="K18" i="16"/>
  <c r="O18" i="16"/>
  <c r="K21" i="16"/>
  <c r="O21" i="16"/>
  <c r="K7" i="16"/>
  <c r="O7" i="16"/>
  <c r="K6" i="16"/>
  <c r="O6" i="16"/>
  <c r="K14" i="16"/>
  <c r="O14" i="16"/>
  <c r="K12" i="16"/>
  <c r="O12" i="16"/>
  <c r="K9" i="16"/>
  <c r="O9" i="16"/>
  <c r="K23" i="16"/>
  <c r="O23" i="16"/>
  <c r="K22" i="16"/>
  <c r="O22" i="16"/>
  <c r="K8" i="16"/>
  <c r="O8" i="16"/>
  <c r="K20" i="16"/>
  <c r="O20" i="16"/>
  <c r="K15" i="16"/>
  <c r="O15" i="16"/>
  <c r="K13" i="16"/>
  <c r="O13" i="16"/>
  <c r="K10" i="16"/>
  <c r="O10" i="16"/>
  <c r="K11" i="16"/>
  <c r="O11" i="16"/>
  <c r="K17" i="16"/>
  <c r="O17" i="16"/>
  <c r="K24" i="16"/>
  <c r="O24" i="16"/>
  <c r="K25" i="16"/>
  <c r="O25" i="16"/>
  <c r="K26" i="16"/>
  <c r="O26" i="16"/>
  <c r="K27" i="16"/>
  <c r="O27" i="16"/>
  <c r="K28" i="16"/>
  <c r="O28" i="16"/>
  <c r="K29" i="16"/>
  <c r="O29" i="16"/>
  <c r="K30" i="16"/>
  <c r="O30" i="16"/>
  <c r="K31" i="16"/>
  <c r="O31" i="16"/>
  <c r="K32" i="16"/>
  <c r="O32" i="16"/>
  <c r="K33" i="16"/>
  <c r="O33" i="16"/>
  <c r="K34" i="16"/>
  <c r="O34" i="16"/>
  <c r="K35" i="16"/>
  <c r="O35" i="16"/>
  <c r="K36" i="16"/>
  <c r="O36" i="16"/>
  <c r="K37" i="16"/>
  <c r="O37" i="16"/>
  <c r="K38" i="16"/>
  <c r="O38" i="16"/>
  <c r="K39" i="16"/>
  <c r="O39" i="16"/>
  <c r="K40" i="16"/>
  <c r="S40" i="16" s="1"/>
  <c r="N19" i="15"/>
  <c r="C41" i="15"/>
  <c r="O40" i="15" s="1"/>
  <c r="P40" i="15"/>
  <c r="L40" i="15"/>
  <c r="P39" i="15"/>
  <c r="L39" i="15"/>
  <c r="P38" i="15"/>
  <c r="L38" i="15"/>
  <c r="P37" i="15"/>
  <c r="L37" i="15"/>
  <c r="P36" i="15"/>
  <c r="L36" i="15"/>
  <c r="P35" i="15"/>
  <c r="L35" i="15"/>
  <c r="P34" i="15"/>
  <c r="L34" i="15"/>
  <c r="P33" i="15"/>
  <c r="L33" i="15"/>
  <c r="P32" i="15"/>
  <c r="L32" i="15"/>
  <c r="P31" i="15"/>
  <c r="L31" i="15"/>
  <c r="P30" i="15"/>
  <c r="L30" i="15"/>
  <c r="P29" i="15"/>
  <c r="L29" i="15"/>
  <c r="P28" i="15"/>
  <c r="L28" i="15"/>
  <c r="P27" i="15"/>
  <c r="L27" i="15"/>
  <c r="P13" i="15"/>
  <c r="L13" i="15"/>
  <c r="P23" i="15"/>
  <c r="L23" i="15"/>
  <c r="P21" i="15"/>
  <c r="L21" i="15"/>
  <c r="P8" i="15"/>
  <c r="L8" i="15"/>
  <c r="P15" i="15"/>
  <c r="L15" i="15"/>
  <c r="P22" i="15"/>
  <c r="L22" i="15"/>
  <c r="P14" i="15"/>
  <c r="L14" i="15"/>
  <c r="P17" i="15"/>
  <c r="L17" i="15"/>
  <c r="P20" i="15"/>
  <c r="L20" i="15"/>
  <c r="P12" i="15"/>
  <c r="O12" i="15"/>
  <c r="L12" i="15"/>
  <c r="K12" i="15"/>
  <c r="P11" i="15"/>
  <c r="O11" i="15"/>
  <c r="L11" i="15"/>
  <c r="K11" i="15"/>
  <c r="P9" i="15"/>
  <c r="O9" i="15"/>
  <c r="L9" i="15"/>
  <c r="K9" i="15"/>
  <c r="P24" i="15"/>
  <c r="O24" i="15"/>
  <c r="L24" i="15"/>
  <c r="K24" i="15"/>
  <c r="P25" i="15"/>
  <c r="O25" i="15"/>
  <c r="L25" i="15"/>
  <c r="K25" i="15"/>
  <c r="P26" i="15"/>
  <c r="O26" i="15"/>
  <c r="L26" i="15"/>
  <c r="K26" i="15"/>
  <c r="P10" i="15"/>
  <c r="O10" i="15"/>
  <c r="L10" i="15"/>
  <c r="K10" i="15"/>
  <c r="P19" i="15"/>
  <c r="O19" i="15"/>
  <c r="L19" i="15"/>
  <c r="K19" i="15"/>
  <c r="P16" i="15"/>
  <c r="O16" i="15"/>
  <c r="L16" i="15"/>
  <c r="K16" i="15"/>
  <c r="P6" i="15"/>
  <c r="O6" i="15"/>
  <c r="L6" i="15"/>
  <c r="K6" i="15"/>
  <c r="P18" i="15"/>
  <c r="O18" i="15"/>
  <c r="L18" i="15"/>
  <c r="K18" i="15"/>
  <c r="P7" i="15"/>
  <c r="O7" i="15"/>
  <c r="L7" i="15"/>
  <c r="K7" i="15"/>
  <c r="A6" i="17" l="1"/>
  <c r="A39" i="17"/>
  <c r="A38" i="17"/>
  <c r="A7" i="17"/>
  <c r="A40" i="17"/>
  <c r="S15" i="16"/>
  <c r="S20" i="16"/>
  <c r="S8" i="16"/>
  <c r="S22" i="16"/>
  <c r="S23" i="16"/>
  <c r="S9" i="16"/>
  <c r="S12" i="16"/>
  <c r="S14" i="16"/>
  <c r="S6" i="16"/>
  <c r="S7" i="16"/>
  <c r="S21" i="16"/>
  <c r="S18" i="16"/>
  <c r="S19" i="16"/>
  <c r="S16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17" i="16"/>
  <c r="S11" i="16"/>
  <c r="S10" i="16"/>
  <c r="S13" i="16"/>
  <c r="S7" i="15"/>
  <c r="S18" i="15"/>
  <c r="S6" i="15"/>
  <c r="S16" i="15"/>
  <c r="S19" i="15"/>
  <c r="S10" i="15"/>
  <c r="S26" i="15"/>
  <c r="O23" i="15"/>
  <c r="K13" i="15"/>
  <c r="O13" i="15"/>
  <c r="K27" i="15"/>
  <c r="O27" i="15"/>
  <c r="K28" i="15"/>
  <c r="K20" i="15"/>
  <c r="O20" i="15"/>
  <c r="K17" i="15"/>
  <c r="O17" i="15"/>
  <c r="K14" i="15"/>
  <c r="O14" i="15"/>
  <c r="K22" i="15"/>
  <c r="O22" i="15"/>
  <c r="K15" i="15"/>
  <c r="O15" i="15"/>
  <c r="K8" i="15"/>
  <c r="O8" i="15"/>
  <c r="K21" i="15"/>
  <c r="O21" i="15"/>
  <c r="K23" i="15"/>
  <c r="S25" i="15"/>
  <c r="S24" i="15"/>
  <c r="S9" i="15"/>
  <c r="S11" i="15"/>
  <c r="S12" i="15"/>
  <c r="O28" i="15"/>
  <c r="K29" i="15"/>
  <c r="O29" i="15"/>
  <c r="K30" i="15"/>
  <c r="O30" i="15"/>
  <c r="K31" i="15"/>
  <c r="O31" i="15"/>
  <c r="K32" i="15"/>
  <c r="O32" i="15"/>
  <c r="K33" i="15"/>
  <c r="O33" i="15"/>
  <c r="K34" i="15"/>
  <c r="O34" i="15"/>
  <c r="K35" i="15"/>
  <c r="O35" i="15"/>
  <c r="K36" i="15"/>
  <c r="O36" i="15"/>
  <c r="K37" i="15"/>
  <c r="O37" i="15"/>
  <c r="K38" i="15"/>
  <c r="O38" i="15"/>
  <c r="K39" i="15"/>
  <c r="O39" i="15"/>
  <c r="K40" i="15"/>
  <c r="S40" i="15" s="1"/>
  <c r="R20" i="12"/>
  <c r="R11" i="12"/>
  <c r="R9" i="12"/>
  <c r="R35" i="12"/>
  <c r="P29" i="12"/>
  <c r="P34" i="12"/>
  <c r="P22" i="12"/>
  <c r="P25" i="12"/>
  <c r="P33" i="12"/>
  <c r="P31" i="12"/>
  <c r="P23" i="12"/>
  <c r="P7" i="12"/>
  <c r="L29" i="12"/>
  <c r="L34" i="12"/>
  <c r="L22" i="12"/>
  <c r="L25" i="12"/>
  <c r="L33" i="12"/>
  <c r="L31" i="12"/>
  <c r="L23" i="12"/>
  <c r="L7" i="12"/>
  <c r="C41" i="14"/>
  <c r="P38" i="14"/>
  <c r="L38" i="14"/>
  <c r="P11" i="14"/>
  <c r="L11" i="14"/>
  <c r="P9" i="14"/>
  <c r="L9" i="14"/>
  <c r="P23" i="14"/>
  <c r="L23" i="14"/>
  <c r="P17" i="14"/>
  <c r="L17" i="14"/>
  <c r="P12" i="14"/>
  <c r="L12" i="14"/>
  <c r="P21" i="14"/>
  <c r="L21" i="14"/>
  <c r="P31" i="14"/>
  <c r="L31" i="14"/>
  <c r="P24" i="14"/>
  <c r="L24" i="14"/>
  <c r="P14" i="14"/>
  <c r="L14" i="14"/>
  <c r="P8" i="14"/>
  <c r="L8" i="14"/>
  <c r="P29" i="14"/>
  <c r="L29" i="14"/>
  <c r="P22" i="14"/>
  <c r="L22" i="14"/>
  <c r="P25" i="14"/>
  <c r="L25" i="14"/>
  <c r="P34" i="14"/>
  <c r="L34" i="14"/>
  <c r="P7" i="14"/>
  <c r="L7" i="14"/>
  <c r="P19" i="14"/>
  <c r="L19" i="14"/>
  <c r="P26" i="14"/>
  <c r="L26" i="14"/>
  <c r="P15" i="14"/>
  <c r="L15" i="14"/>
  <c r="P36" i="14"/>
  <c r="L36" i="14"/>
  <c r="P40" i="14"/>
  <c r="L40" i="14"/>
  <c r="P18" i="14"/>
  <c r="L18" i="14"/>
  <c r="P33" i="14"/>
  <c r="L33" i="14"/>
  <c r="P37" i="14"/>
  <c r="L37" i="14"/>
  <c r="S23" i="15" l="1"/>
  <c r="O38" i="14"/>
  <c r="O32" i="14"/>
  <c r="O16" i="14"/>
  <c r="O6" i="14"/>
  <c r="O27" i="14"/>
  <c r="O30" i="14"/>
  <c r="K39" i="14"/>
  <c r="K28" i="14"/>
  <c r="K13" i="14"/>
  <c r="K20" i="14"/>
  <c r="K35" i="14"/>
  <c r="O39" i="14"/>
  <c r="O28" i="14"/>
  <c r="O13" i="14"/>
  <c r="O20" i="14"/>
  <c r="O35" i="14"/>
  <c r="K32" i="14"/>
  <c r="K16" i="14"/>
  <c r="K6" i="14"/>
  <c r="K27" i="14"/>
  <c r="K30" i="14"/>
  <c r="A12" i="16"/>
  <c r="A7" i="16"/>
  <c r="A25" i="16"/>
  <c r="A27" i="16"/>
  <c r="A29" i="16"/>
  <c r="A31" i="16"/>
  <c r="A33" i="16"/>
  <c r="A35" i="16"/>
  <c r="A37" i="16"/>
  <c r="A39" i="16"/>
  <c r="A18" i="16"/>
  <c r="A24" i="16"/>
  <c r="A22" i="16"/>
  <c r="A16" i="16"/>
  <c r="A13" i="16"/>
  <c r="A21" i="16"/>
  <c r="A11" i="16"/>
  <c r="A19" i="16"/>
  <c r="A10" i="16"/>
  <c r="A20" i="16"/>
  <c r="A26" i="16"/>
  <c r="A28" i="16"/>
  <c r="A30" i="16"/>
  <c r="A32" i="16"/>
  <c r="A34" i="16"/>
  <c r="A36" i="16"/>
  <c r="A38" i="16"/>
  <c r="A40" i="16"/>
  <c r="A23" i="16"/>
  <c r="A17" i="16"/>
  <c r="A15" i="16"/>
  <c r="A14" i="16"/>
  <c r="A9" i="16"/>
  <c r="A8" i="16"/>
  <c r="A6" i="16"/>
  <c r="S17" i="15"/>
  <c r="S28" i="15"/>
  <c r="S22" i="15"/>
  <c r="S21" i="15"/>
  <c r="S8" i="15"/>
  <c r="S15" i="15"/>
  <c r="S14" i="15"/>
  <c r="S20" i="15"/>
  <c r="S27" i="15"/>
  <c r="S13" i="15"/>
  <c r="S39" i="15"/>
  <c r="S38" i="15"/>
  <c r="S37" i="15"/>
  <c r="S36" i="15"/>
  <c r="S35" i="15"/>
  <c r="S34" i="15"/>
  <c r="S33" i="15"/>
  <c r="S32" i="15"/>
  <c r="S31" i="15"/>
  <c r="S30" i="15"/>
  <c r="S29" i="15"/>
  <c r="K37" i="14"/>
  <c r="O37" i="14"/>
  <c r="K33" i="14"/>
  <c r="O33" i="14"/>
  <c r="K18" i="14"/>
  <c r="O18" i="14"/>
  <c r="K40" i="14"/>
  <c r="O40" i="14"/>
  <c r="K36" i="14"/>
  <c r="O36" i="14"/>
  <c r="K15" i="14"/>
  <c r="O15" i="14"/>
  <c r="K26" i="14"/>
  <c r="O26" i="14"/>
  <c r="K19" i="14"/>
  <c r="O19" i="14"/>
  <c r="K7" i="14"/>
  <c r="O7" i="14"/>
  <c r="K34" i="14"/>
  <c r="O34" i="14"/>
  <c r="K25" i="14"/>
  <c r="O25" i="14"/>
  <c r="K22" i="14"/>
  <c r="O22" i="14"/>
  <c r="K29" i="14"/>
  <c r="O29" i="14"/>
  <c r="K8" i="14"/>
  <c r="O8" i="14"/>
  <c r="K14" i="14"/>
  <c r="O14" i="14"/>
  <c r="K24" i="14"/>
  <c r="O24" i="14"/>
  <c r="K31" i="14"/>
  <c r="O31" i="14"/>
  <c r="K21" i="14"/>
  <c r="O21" i="14"/>
  <c r="K12" i="14"/>
  <c r="O12" i="14"/>
  <c r="K10" i="14"/>
  <c r="O10" i="14"/>
  <c r="K17" i="14"/>
  <c r="O17" i="14"/>
  <c r="K23" i="14"/>
  <c r="O23" i="14"/>
  <c r="K9" i="14"/>
  <c r="O9" i="14"/>
  <c r="K11" i="14"/>
  <c r="O11" i="14"/>
  <c r="K38" i="14"/>
  <c r="N6" i="11"/>
  <c r="P19" i="11"/>
  <c r="P13" i="11"/>
  <c r="L19" i="11"/>
  <c r="L13" i="11"/>
  <c r="C39" i="12"/>
  <c r="P38" i="12"/>
  <c r="L38" i="12"/>
  <c r="P37" i="12"/>
  <c r="L37" i="12"/>
  <c r="P36" i="12"/>
  <c r="L36" i="12"/>
  <c r="P8" i="12"/>
  <c r="L8" i="12"/>
  <c r="P27" i="12"/>
  <c r="L27" i="12"/>
  <c r="P19" i="12"/>
  <c r="L19" i="12"/>
  <c r="P18" i="12"/>
  <c r="L18" i="12"/>
  <c r="P35" i="12"/>
  <c r="L35" i="12"/>
  <c r="P21" i="12"/>
  <c r="L21" i="12"/>
  <c r="P11" i="12"/>
  <c r="L11" i="12"/>
  <c r="P24" i="12"/>
  <c r="L24" i="12"/>
  <c r="P9" i="12"/>
  <c r="L9" i="12"/>
  <c r="P20" i="12"/>
  <c r="L20" i="12"/>
  <c r="P13" i="12"/>
  <c r="L13" i="12"/>
  <c r="P26" i="12"/>
  <c r="L26" i="12"/>
  <c r="P17" i="12"/>
  <c r="L17" i="12"/>
  <c r="P6" i="12"/>
  <c r="L6" i="12"/>
  <c r="P14" i="12"/>
  <c r="L14" i="12"/>
  <c r="P15" i="12"/>
  <c r="L15" i="12"/>
  <c r="P10" i="12"/>
  <c r="L10" i="12"/>
  <c r="P16" i="12"/>
  <c r="L16" i="12"/>
  <c r="P30" i="12"/>
  <c r="L30" i="12"/>
  <c r="P12" i="12"/>
  <c r="L12" i="12"/>
  <c r="P28" i="12"/>
  <c r="L28" i="12"/>
  <c r="P32" i="12"/>
  <c r="L32" i="12"/>
  <c r="S30" i="14" l="1"/>
  <c r="S6" i="14"/>
  <c r="S32" i="14"/>
  <c r="S35" i="14"/>
  <c r="S13" i="14"/>
  <c r="S39" i="14"/>
  <c r="S38" i="14"/>
  <c r="S27" i="14"/>
  <c r="S16" i="14"/>
  <c r="S20" i="14"/>
  <c r="S28" i="14"/>
  <c r="A30" i="15"/>
  <c r="A32" i="15"/>
  <c r="A34" i="15"/>
  <c r="A36" i="15"/>
  <c r="A38" i="15"/>
  <c r="A40" i="15"/>
  <c r="A12" i="15"/>
  <c r="A7" i="15"/>
  <c r="A25" i="15"/>
  <c r="A14" i="15"/>
  <c r="A23" i="15"/>
  <c r="A13" i="15"/>
  <c r="A18" i="15"/>
  <c r="A26" i="15"/>
  <c r="A20" i="15"/>
  <c r="A9" i="15"/>
  <c r="A22" i="15"/>
  <c r="A29" i="15"/>
  <c r="A31" i="15"/>
  <c r="A33" i="15"/>
  <c r="A35" i="15"/>
  <c r="A37" i="15"/>
  <c r="A39" i="15"/>
  <c r="A17" i="15"/>
  <c r="A16" i="15"/>
  <c r="A10" i="15"/>
  <c r="A11" i="15"/>
  <c r="A15" i="15"/>
  <c r="A24" i="15"/>
  <c r="A8" i="15"/>
  <c r="A19" i="15"/>
  <c r="A21" i="15"/>
  <c r="A27" i="15"/>
  <c r="A6" i="15"/>
  <c r="A28" i="15"/>
  <c r="O38" i="12"/>
  <c r="O29" i="12"/>
  <c r="O22" i="12"/>
  <c r="O33" i="12"/>
  <c r="O23" i="12"/>
  <c r="K29" i="12"/>
  <c r="K22" i="12"/>
  <c r="K33" i="12"/>
  <c r="K23" i="12"/>
  <c r="K25" i="12"/>
  <c r="K7" i="12"/>
  <c r="O34" i="12"/>
  <c r="O25" i="12"/>
  <c r="O31" i="12"/>
  <c r="O7" i="12"/>
  <c r="K34" i="12"/>
  <c r="K31" i="12"/>
  <c r="K32" i="12"/>
  <c r="O32" i="12"/>
  <c r="K28" i="12"/>
  <c r="O28" i="12"/>
  <c r="K12" i="12"/>
  <c r="O12" i="12"/>
  <c r="K30" i="12"/>
  <c r="O30" i="12"/>
  <c r="K16" i="12"/>
  <c r="O16" i="12"/>
  <c r="K10" i="12"/>
  <c r="O10" i="12"/>
  <c r="K15" i="12"/>
  <c r="O15" i="12"/>
  <c r="K14" i="12"/>
  <c r="O14" i="12"/>
  <c r="K6" i="12"/>
  <c r="O6" i="12"/>
  <c r="K17" i="12"/>
  <c r="O17" i="12"/>
  <c r="K26" i="12"/>
  <c r="O26" i="12"/>
  <c r="K13" i="12"/>
  <c r="O13" i="12"/>
  <c r="K20" i="12"/>
  <c r="O20" i="12"/>
  <c r="K9" i="12"/>
  <c r="O9" i="12"/>
  <c r="K24" i="12"/>
  <c r="O24" i="12"/>
  <c r="K11" i="12"/>
  <c r="O11" i="12"/>
  <c r="K21" i="12"/>
  <c r="O21" i="12"/>
  <c r="K35" i="12"/>
  <c r="O35" i="12"/>
  <c r="K18" i="12"/>
  <c r="O18" i="12"/>
  <c r="K19" i="12"/>
  <c r="O19" i="12"/>
  <c r="K27" i="12"/>
  <c r="O27" i="12"/>
  <c r="K8" i="12"/>
  <c r="O8" i="12"/>
  <c r="K36" i="12"/>
  <c r="O36" i="12"/>
  <c r="K37" i="12"/>
  <c r="O37" i="12"/>
  <c r="K38" i="12"/>
  <c r="S11" i="14"/>
  <c r="S9" i="14"/>
  <c r="S23" i="14"/>
  <c r="S17" i="14"/>
  <c r="S10" i="14"/>
  <c r="S12" i="14"/>
  <c r="S21" i="14"/>
  <c r="S31" i="14"/>
  <c r="S24" i="14"/>
  <c r="S14" i="14"/>
  <c r="S8" i="14"/>
  <c r="S29" i="14"/>
  <c r="S22" i="14"/>
  <c r="S25" i="14"/>
  <c r="S34" i="14"/>
  <c r="S7" i="14"/>
  <c r="S19" i="14"/>
  <c r="S26" i="14"/>
  <c r="S15" i="14"/>
  <c r="S36" i="14"/>
  <c r="S40" i="14"/>
  <c r="S18" i="14"/>
  <c r="S33" i="14"/>
  <c r="S37" i="14"/>
  <c r="A6" i="14" l="1"/>
  <c r="A9" i="14"/>
  <c r="S22" i="12"/>
  <c r="S33" i="12"/>
  <c r="S23" i="12"/>
  <c r="S29" i="12"/>
  <c r="S34" i="12"/>
  <c r="S31" i="12"/>
  <c r="S38" i="12"/>
  <c r="S11" i="12"/>
  <c r="S10" i="12"/>
  <c r="S28" i="12"/>
  <c r="S25" i="12"/>
  <c r="S7" i="12"/>
  <c r="S18" i="12"/>
  <c r="S14" i="12"/>
  <c r="S30" i="12"/>
  <c r="S37" i="12"/>
  <c r="S8" i="12"/>
  <c r="S35" i="12"/>
  <c r="S9" i="12"/>
  <c r="S13" i="12"/>
  <c r="S17" i="12"/>
  <c r="S15" i="12"/>
  <c r="S16" i="12"/>
  <c r="S12" i="12"/>
  <c r="S32" i="12"/>
  <c r="S36" i="12"/>
  <c r="S27" i="12"/>
  <c r="S19" i="12"/>
  <c r="S21" i="12"/>
  <c r="S24" i="12"/>
  <c r="S20" i="12"/>
  <c r="S26" i="12"/>
  <c r="S6" i="12"/>
  <c r="A7" i="14"/>
  <c r="A8" i="14"/>
  <c r="A11" i="12" l="1"/>
  <c r="A6" i="12"/>
  <c r="A9" i="12"/>
  <c r="A37" i="12"/>
  <c r="A38" i="12"/>
  <c r="A36" i="12"/>
  <c r="R12" i="2"/>
  <c r="N25" i="2"/>
  <c r="N28" i="2"/>
  <c r="P31" i="2"/>
  <c r="P16" i="2"/>
  <c r="P7" i="2"/>
  <c r="L31" i="2"/>
  <c r="L16" i="2"/>
  <c r="P23" i="2"/>
  <c r="P8" i="2"/>
  <c r="P10" i="2"/>
  <c r="L23" i="2"/>
  <c r="L8" i="2"/>
  <c r="L10" i="2"/>
  <c r="L7" i="2"/>
  <c r="P9" i="2"/>
  <c r="P11" i="2"/>
  <c r="P28" i="2"/>
  <c r="P19" i="2"/>
  <c r="P39" i="2"/>
  <c r="P40" i="2"/>
  <c r="L9" i="2"/>
  <c r="L11" i="2"/>
  <c r="L28" i="2"/>
  <c r="P6" i="2"/>
  <c r="P29" i="2"/>
  <c r="P32" i="2"/>
  <c r="P26" i="2"/>
  <c r="P24" i="2"/>
  <c r="P25" i="2"/>
  <c r="P18" i="2"/>
  <c r="P35" i="2"/>
  <c r="L6" i="2"/>
  <c r="L29" i="2"/>
  <c r="L32" i="2"/>
  <c r="L26" i="2"/>
  <c r="L24" i="2"/>
  <c r="L25" i="2"/>
  <c r="L18" i="2"/>
  <c r="C33" i="11" l="1"/>
  <c r="P32" i="11"/>
  <c r="L32" i="11"/>
  <c r="P29" i="11"/>
  <c r="L29" i="11"/>
  <c r="P16" i="11"/>
  <c r="L16" i="11"/>
  <c r="P6" i="11"/>
  <c r="L6" i="11"/>
  <c r="P22" i="11"/>
  <c r="L22" i="11"/>
  <c r="P23" i="11"/>
  <c r="L23" i="11"/>
  <c r="P28" i="11"/>
  <c r="L28" i="11"/>
  <c r="P20" i="11"/>
  <c r="L20" i="11"/>
  <c r="P31" i="11"/>
  <c r="L31" i="11"/>
  <c r="P8" i="11"/>
  <c r="L8" i="11"/>
  <c r="P17" i="11"/>
  <c r="L17" i="11"/>
  <c r="P27" i="11"/>
  <c r="L27" i="11"/>
  <c r="P25" i="11"/>
  <c r="L25" i="11"/>
  <c r="P7" i="11"/>
  <c r="L7" i="11"/>
  <c r="P24" i="11"/>
  <c r="L24" i="11"/>
  <c r="P26" i="11"/>
  <c r="L26" i="11"/>
  <c r="P9" i="11"/>
  <c r="L9" i="11"/>
  <c r="P30" i="11"/>
  <c r="L30" i="11"/>
  <c r="P21" i="11"/>
  <c r="L21" i="11"/>
  <c r="P10" i="11"/>
  <c r="L10" i="11"/>
  <c r="P14" i="11"/>
  <c r="L14" i="11"/>
  <c r="P15" i="11"/>
  <c r="L15" i="11"/>
  <c r="P18" i="11"/>
  <c r="L18" i="11"/>
  <c r="P12" i="11"/>
  <c r="L12" i="11"/>
  <c r="P11" i="11"/>
  <c r="L11" i="11"/>
  <c r="O32" i="11" l="1"/>
  <c r="O19" i="11"/>
  <c r="K19" i="11"/>
  <c r="O13" i="11"/>
  <c r="K13" i="11"/>
  <c r="K11" i="11"/>
  <c r="O11" i="11"/>
  <c r="K12" i="11"/>
  <c r="O12" i="11"/>
  <c r="K18" i="11"/>
  <c r="O18" i="11"/>
  <c r="K15" i="11"/>
  <c r="O15" i="11"/>
  <c r="K14" i="11"/>
  <c r="O14" i="11"/>
  <c r="K10" i="11"/>
  <c r="O10" i="11"/>
  <c r="K21" i="11"/>
  <c r="O21" i="11"/>
  <c r="K30" i="11"/>
  <c r="O30" i="11"/>
  <c r="K9" i="11"/>
  <c r="O9" i="11"/>
  <c r="K26" i="11"/>
  <c r="O26" i="11"/>
  <c r="K24" i="11"/>
  <c r="O24" i="11"/>
  <c r="K7" i="11"/>
  <c r="O7" i="11"/>
  <c r="K25" i="11"/>
  <c r="O25" i="11"/>
  <c r="K27" i="11"/>
  <c r="O27" i="11"/>
  <c r="K17" i="11"/>
  <c r="O17" i="11"/>
  <c r="K8" i="11"/>
  <c r="O8" i="11"/>
  <c r="K31" i="11"/>
  <c r="O31" i="11"/>
  <c r="K20" i="11"/>
  <c r="O20" i="11"/>
  <c r="K28" i="11"/>
  <c r="O28" i="11"/>
  <c r="K23" i="11"/>
  <c r="O23" i="11"/>
  <c r="K22" i="11"/>
  <c r="O22" i="11"/>
  <c r="K6" i="11"/>
  <c r="O6" i="11"/>
  <c r="K16" i="11"/>
  <c r="O16" i="11"/>
  <c r="K29" i="11"/>
  <c r="O29" i="11"/>
  <c r="K32" i="11"/>
  <c r="S13" i="11" l="1"/>
  <c r="S19" i="11"/>
  <c r="S32" i="11"/>
  <c r="S16" i="11"/>
  <c r="S6" i="11"/>
  <c r="S22" i="11"/>
  <c r="S23" i="11"/>
  <c r="S28" i="11"/>
  <c r="S20" i="11"/>
  <c r="S31" i="11"/>
  <c r="S8" i="11"/>
  <c r="S17" i="11"/>
  <c r="S27" i="11"/>
  <c r="S25" i="11"/>
  <c r="S7" i="11"/>
  <c r="S24" i="11"/>
  <c r="S26" i="11"/>
  <c r="S9" i="11"/>
  <c r="S30" i="11"/>
  <c r="S21" i="11"/>
  <c r="S10" i="11"/>
  <c r="S14" i="11"/>
  <c r="S15" i="11"/>
  <c r="S18" i="11"/>
  <c r="S12" i="11"/>
  <c r="S11" i="11"/>
  <c r="S29" i="11"/>
  <c r="A10" i="11" l="1"/>
  <c r="A7" i="11"/>
  <c r="A6" i="11"/>
  <c r="A8" i="11"/>
  <c r="A9" i="11"/>
  <c r="A32" i="11"/>
  <c r="P36" i="2" l="1"/>
  <c r="P27" i="2"/>
  <c r="P22" i="2"/>
  <c r="P15" i="2"/>
  <c r="P21" i="2"/>
  <c r="P30" i="2"/>
  <c r="P20" i="2"/>
  <c r="P38" i="2"/>
  <c r="P12" i="2"/>
  <c r="P33" i="2"/>
  <c r="P13" i="2"/>
  <c r="P37" i="2"/>
  <c r="L34" i="2"/>
  <c r="L36" i="2"/>
  <c r="L27" i="2"/>
  <c r="L39" i="2"/>
  <c r="L22" i="2"/>
  <c r="L15" i="2"/>
  <c r="L17" i="2"/>
  <c r="L30" i="2"/>
  <c r="L20" i="2"/>
  <c r="L19" i="2"/>
  <c r="L38" i="2"/>
  <c r="L12" i="2"/>
  <c r="L33" i="2"/>
  <c r="L13" i="2"/>
  <c r="L35" i="2"/>
  <c r="L37" i="2"/>
  <c r="L40" i="2"/>
  <c r="P14" i="2" l="1"/>
  <c r="L14" i="2"/>
  <c r="C41" i="2" l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O31" i="2" l="1"/>
  <c r="O7" i="2"/>
  <c r="K16" i="2"/>
  <c r="O16" i="2"/>
  <c r="K31" i="2"/>
  <c r="O10" i="2"/>
  <c r="O23" i="2"/>
  <c r="K23" i="2"/>
  <c r="K10" i="2"/>
  <c r="O8" i="2"/>
  <c r="K8" i="2"/>
  <c r="O9" i="2"/>
  <c r="K11" i="2"/>
  <c r="O11" i="2"/>
  <c r="K9" i="2"/>
  <c r="K7" i="2"/>
  <c r="K40" i="2"/>
  <c r="O32" i="2"/>
  <c r="K32" i="2"/>
  <c r="K18" i="2"/>
  <c r="O29" i="2"/>
  <c r="O26" i="2"/>
  <c r="O25" i="2"/>
  <c r="K29" i="2"/>
  <c r="K26" i="2"/>
  <c r="K25" i="2"/>
  <c r="K35" i="2"/>
  <c r="O6" i="2"/>
  <c r="O24" i="2"/>
  <c r="O18" i="2"/>
  <c r="K6" i="2"/>
  <c r="K24" i="2"/>
  <c r="K27" i="2"/>
  <c r="F25" i="1"/>
  <c r="H25" i="1"/>
  <c r="H26" i="1" s="1"/>
  <c r="J25" i="1"/>
  <c r="I26" i="1"/>
  <c r="P17" i="2"/>
  <c r="K34" i="2"/>
  <c r="O34" i="2"/>
  <c r="K14" i="2"/>
  <c r="K36" i="2"/>
  <c r="O14" i="2"/>
  <c r="O36" i="2"/>
  <c r="K39" i="2"/>
  <c r="K22" i="2"/>
  <c r="K15" i="2"/>
  <c r="K17" i="2"/>
  <c r="K21" i="2"/>
  <c r="O27" i="2"/>
  <c r="O39" i="2"/>
  <c r="O22" i="2"/>
  <c r="O15" i="2"/>
  <c r="O17" i="2"/>
  <c r="O21" i="2"/>
  <c r="K30" i="2"/>
  <c r="K20" i="2"/>
  <c r="O28" i="2"/>
  <c r="K19" i="2"/>
  <c r="K38" i="2"/>
  <c r="O12" i="2"/>
  <c r="O30" i="2"/>
  <c r="O20" i="2"/>
  <c r="O19" i="2"/>
  <c r="O38" i="2"/>
  <c r="K28" i="2"/>
  <c r="K12" i="2"/>
  <c r="K33" i="2"/>
  <c r="O33" i="2"/>
  <c r="O13" i="2"/>
  <c r="O35" i="2"/>
  <c r="K13" i="2"/>
  <c r="K37" i="2"/>
  <c r="O40" i="2"/>
  <c r="O37" i="2"/>
  <c r="S28" i="2" l="1"/>
  <c r="S31" i="2"/>
  <c r="S40" i="2"/>
  <c r="S27" i="2"/>
  <c r="S13" i="2"/>
  <c r="S8" i="2"/>
  <c r="S16" i="2"/>
  <c r="S23" i="2"/>
  <c r="S10" i="2"/>
  <c r="S11" i="2"/>
  <c r="S7" i="2"/>
  <c r="S9" i="2"/>
  <c r="S6" i="2"/>
  <c r="S26" i="2"/>
  <c r="S32" i="2"/>
  <c r="S35" i="2"/>
  <c r="S24" i="2"/>
  <c r="S25" i="2"/>
  <c r="S29" i="2"/>
  <c r="S18" i="2"/>
  <c r="H27" i="1"/>
  <c r="P34" i="2" s="1"/>
  <c r="S34" i="2" s="1"/>
  <c r="F26" i="1"/>
  <c r="F27" i="1" s="1"/>
  <c r="S36" i="2"/>
  <c r="S22" i="2"/>
  <c r="S14" i="2"/>
  <c r="S39" i="2"/>
  <c r="S17" i="2"/>
  <c r="S15" i="2"/>
  <c r="S30" i="2"/>
  <c r="S37" i="2"/>
  <c r="S20" i="2"/>
  <c r="S19" i="2"/>
  <c r="S38" i="2"/>
  <c r="S12" i="2"/>
  <c r="S33" i="2"/>
  <c r="F28" i="1" l="1"/>
  <c r="F29" i="1" s="1"/>
  <c r="L21" i="2"/>
  <c r="S21" i="2" s="1"/>
  <c r="A7" i="2" s="1"/>
  <c r="A10" i="2" l="1"/>
  <c r="A16" i="2"/>
  <c r="A31" i="2"/>
  <c r="A8" i="2"/>
  <c r="A23" i="2"/>
  <c r="A18" i="2"/>
  <c r="A9" i="2"/>
  <c r="A11" i="2"/>
  <c r="A19" i="2"/>
  <c r="A6" i="2"/>
  <c r="A32" i="2"/>
  <c r="A36" i="2"/>
  <c r="A26" i="2"/>
  <c r="A20" i="2"/>
  <c r="A40" i="2"/>
  <c r="A12" i="2"/>
  <c r="A21" i="2"/>
  <c r="A14" i="2"/>
  <c r="A22" i="2"/>
  <c r="A27" i="2"/>
  <c r="A17" i="2"/>
  <c r="A25" i="2"/>
  <c r="A37" i="2"/>
  <c r="A28" i="2"/>
  <c r="A29" i="2"/>
  <c r="A38" i="2"/>
  <c r="A13" i="2"/>
  <c r="A34" i="2"/>
  <c r="A33" i="2"/>
  <c r="A35" i="2"/>
  <c r="A30" i="2"/>
  <c r="A24" i="2"/>
  <c r="A15" i="2"/>
  <c r="A39" i="2"/>
</calcChain>
</file>

<file path=xl/sharedStrings.xml><?xml version="1.0" encoding="utf-8"?>
<sst xmlns="http://schemas.openxmlformats.org/spreadsheetml/2006/main" count="1566" uniqueCount="309">
  <si>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</si>
  <si>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</si>
  <si>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</si>
  <si>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</si>
  <si>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</si>
  <si>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</si>
  <si>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</si>
  <si>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</si>
  <si>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</si>
  <si>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</si>
  <si>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</si>
  <si>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</si>
  <si>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</si>
  <si>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</si>
  <si>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</si>
  <si>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</si>
  <si>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</si>
  <si>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</si>
  <si>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</si>
  <si>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</si>
  <si>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</si>
  <si>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</si>
  <si>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</si>
  <si>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</si>
  <si>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</si>
  <si>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</si>
  <si>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</si>
  <si>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</si>
  <si>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</si>
  <si>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</si>
  <si>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</si>
  <si>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</si>
  <si>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</si>
  <si>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</si>
  <si>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</si>
  <si>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</si>
  <si>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</si>
  <si>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</si>
  <si>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</si>
  <si>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</si>
  <si>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</si>
  <si>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</si>
  <si>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</si>
  <si>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</si>
  <si>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</si>
  <si>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 </t>
  </si>
  <si>
    <t>Морозенко Сергей / Morozenko Sergey</t>
  </si>
  <si>
    <t>Михайлик Михаил</t>
  </si>
  <si>
    <t xml:space="preserve">Лайт Лига 20.06.2017 (конфигурация 6) </t>
  </si>
  <si>
    <t>Якусик Саша</t>
  </si>
  <si>
    <t>Черевко Владимир</t>
  </si>
  <si>
    <t xml:space="preserve">Лайт Лига 24.04.2017 (конфигурация 4R) </t>
  </si>
  <si>
    <t>Муляр Андрей / Mular Andrei</t>
  </si>
  <si>
    <t>Фурсов Никита / Fursov Nikita</t>
  </si>
  <si>
    <t>Резников Иван / Reznikov Ivan</t>
  </si>
  <si>
    <t>Коруз Вадим / Koruz Vadim</t>
  </si>
  <si>
    <t>Конюхов Роман / Konuhov Roman</t>
  </si>
  <si>
    <t>Гончаров Роман / Honcharov Roman</t>
  </si>
  <si>
    <t>Сомок Денис / Somok Denis</t>
  </si>
  <si>
    <t>Гуцуляк Игорь / Gutsuliak Igor</t>
  </si>
  <si>
    <t>Тамберг Александр / Tamberg Aleksandr</t>
  </si>
  <si>
    <t>Касьяненко Андрей / Kasyanenko Andrei</t>
  </si>
  <si>
    <t>Закалюк Евгений / Zakaliuk Eugen</t>
  </si>
  <si>
    <t>Зологин Иван / Zologin Ivan</t>
  </si>
  <si>
    <t>Байдиков Андрей / Baidikov Andrei</t>
  </si>
  <si>
    <t>Зологин Сергей / Zologin Sergey</t>
  </si>
  <si>
    <t>Фаль Александр / Fal Aleksandr</t>
  </si>
  <si>
    <t>Халецкий Евгений / Khaletskiy Eugen</t>
  </si>
  <si>
    <t>Криворучко Николай</t>
  </si>
  <si>
    <t>Яремкович Дмитрий / Yaremkovich Dmitriy</t>
  </si>
  <si>
    <t>Ткаченко Кирилл / Tkachenko Kirill</t>
  </si>
  <si>
    <t>Фалько Константин / Falko Konstantin</t>
  </si>
  <si>
    <t>Ищук Сергей / Ischuk Sergey</t>
  </si>
  <si>
    <t>Илона / Strona Ilona</t>
  </si>
  <si>
    <t>Майбродский Миша / Maibrodskiy Mikhail</t>
  </si>
  <si>
    <t>Поцепаев Илья</t>
  </si>
  <si>
    <t>Кошарук Женя</t>
  </si>
  <si>
    <t>Купцов Павел</t>
  </si>
  <si>
    <t>Доценко Анатолий</t>
  </si>
  <si>
    <t>Климчук Евгений / Kilimchuk Eugen</t>
  </si>
  <si>
    <t xml:space="preserve">Лайт Лига 01.05.2018 (конфигурация 2) </t>
  </si>
  <si>
    <t>Якусик Дима / Yakusik Dima</t>
  </si>
  <si>
    <t>Звягин Григорий / Zvyagin Grigorii</t>
  </si>
  <si>
    <t>Остренко Станислав/ Ostrenko Stas</t>
  </si>
  <si>
    <t>Чорномыз Виктор / Chornomyz Viktor</t>
  </si>
  <si>
    <t>Купцов Павел / Kuptsov Pavel</t>
  </si>
  <si>
    <t>Житомирський Дмитрий/ Zhytomyrskiy Dmitriy</t>
  </si>
  <si>
    <t>Муляр Андрей / Mular Andrew</t>
  </si>
  <si>
    <t>Доценко Анатолий / Dotsenko Anatoliy</t>
  </si>
  <si>
    <t>Якусик Александр / Yakusik Alexandr</t>
  </si>
  <si>
    <t>Трихлеб Александр / Trihleb Alexsandr</t>
  </si>
  <si>
    <t>Дубас Владислав / Dubas vlad</t>
  </si>
  <si>
    <t>Амброз Жорж/Ambroz George</t>
  </si>
  <si>
    <t>Кошарук Женя/Kosharuk Eugene</t>
  </si>
  <si>
    <t>Криворучко Николаfй / Kryvoruchko Mykola</t>
  </si>
  <si>
    <t>Яценко Владимир / Volodymyr Yatsenko</t>
  </si>
  <si>
    <t>Закаклюк Женя/ Zakaliuk Eugeniy</t>
  </si>
  <si>
    <t>Клименко Дмитрий / Klymenko Dmytro</t>
  </si>
  <si>
    <t xml:space="preserve">Гончаров Роман /  </t>
  </si>
  <si>
    <t>Климчук Евгений/ Klymchuk Eugene</t>
  </si>
  <si>
    <t>Михайлик Михайло /Mykhailyk Michael</t>
  </si>
  <si>
    <t>Деда Гена / Petushkov Gena</t>
  </si>
  <si>
    <t>Гончаров Рома/Honcharov Roma</t>
  </si>
  <si>
    <t>Черевко Владимир/Cherevko Vladimir</t>
  </si>
  <si>
    <t>Лабунский Алексей/Labunskiy Aleksey</t>
  </si>
  <si>
    <t>Смерчинский Александр/Smerchinkiy Aleksandr</t>
  </si>
  <si>
    <t>Коруз Вадим/Koruz Vadim</t>
  </si>
  <si>
    <t>Фалько Константин/ Falko Konstantin</t>
  </si>
  <si>
    <t>Крутоголов Павел/Krutogolov Pavel</t>
  </si>
  <si>
    <t>Селлоз Оливье</t>
  </si>
  <si>
    <t>Криворучко Николай/Krivoruchko Nikolay</t>
  </si>
  <si>
    <t>Шиленко Александр</t>
  </si>
  <si>
    <t>Козодой Александр</t>
  </si>
  <si>
    <t>Фаль Александр</t>
  </si>
  <si>
    <t>Халецкий Евгений</t>
  </si>
  <si>
    <t>Манойло Юрий/ Manoylo Yuriy</t>
  </si>
  <si>
    <t xml:space="preserve">Лайт Лига 08.05.2017 (конфигурация 9) </t>
  </si>
  <si>
    <t xml:space="preserve">Лайт Лига 15.05.2017 (конфигурация 11) </t>
  </si>
  <si>
    <t xml:space="preserve">Черевко Владимир/ Cherevko Vladimir </t>
  </si>
  <si>
    <t>Чухаленко Дмитрий/ Chuhalenko  Dmitriy</t>
  </si>
  <si>
    <t>Гутев Андрей/Gutiv Andriy</t>
  </si>
  <si>
    <t>Ольшанский Константин/Olshanskiy Konstantin</t>
  </si>
  <si>
    <t>Карленко Даниил/Karlenko Danii</t>
  </si>
  <si>
    <t>Дыкань Сергей/ Dykan Sergey</t>
  </si>
  <si>
    <t>Смык Владимир/Smyk Vladimir</t>
  </si>
  <si>
    <t>Смык Сергей/Smyk Sergey</t>
  </si>
  <si>
    <t xml:space="preserve">Лайт Лига 22.05.2017 (конфигурация 5) </t>
  </si>
  <si>
    <t>Романов Коля/Romanov Nikolay</t>
  </si>
  <si>
    <t>Срибный Максим/Srybniy Maksim</t>
  </si>
  <si>
    <t>Францышко Андрей/Frantsishko Andrey</t>
  </si>
  <si>
    <t>Нечволод  Олег/Nechvolod Oleg</t>
  </si>
  <si>
    <t xml:space="preserve">Лайт Лига 29.05.2018 (конфигурация 6R) </t>
  </si>
  <si>
    <t>Козодой Александр / Kozodoy Alexandr</t>
  </si>
  <si>
    <t>Климчук Евгений/Klimchuk Eugeniy</t>
  </si>
  <si>
    <t>Криворучко Николай / Kryvoruchko Mykola</t>
  </si>
  <si>
    <t>Гончаров Роман/Hopncharov Roman</t>
  </si>
  <si>
    <t>Загирський Антон/Zahirskiy Anton</t>
  </si>
  <si>
    <t>Юзенко Антон/ Uzenko Anton</t>
  </si>
  <si>
    <t>Щипун Александр/Shcipun Aleksandr</t>
  </si>
  <si>
    <t>Шиленко Александр/Shylenko Aleksandr</t>
  </si>
  <si>
    <t>Нимылович Тарас/Nimelovich Taras</t>
  </si>
  <si>
    <t>Макаренко Александр/Makarenko Aleksandr</t>
  </si>
  <si>
    <t>Лесников Александр/Lesnikov Alekasandr</t>
  </si>
  <si>
    <t>Ильяшенко Владимир/ Iliashenko Vladimir</t>
  </si>
  <si>
    <t>Климчук Евгений/Klymchuk Eugeniy</t>
  </si>
  <si>
    <t xml:space="preserve">Лайт Лига 05.06.2018 (конфигурация 10) </t>
  </si>
  <si>
    <t>Житомирський Дмитрий</t>
  </si>
  <si>
    <t>Катульский Эдвард/Katulskiy Edvard</t>
  </si>
  <si>
    <t>Колодин Павел/Kolodun Pavel</t>
  </si>
  <si>
    <t>Лушин Владислав/Lushin Vladislav</t>
  </si>
  <si>
    <t>Недов Богдан/Nedov Bogdan</t>
  </si>
  <si>
    <t>Човган Дима/Shpvgan Dmitriy</t>
  </si>
  <si>
    <t>Булдаков Даниил/Buldakov Daniel</t>
  </si>
  <si>
    <t>Доканин Женя/Dokanin Zhenya</t>
  </si>
  <si>
    <t>Срибный Максим/Sribnyi Maksym</t>
  </si>
  <si>
    <t>Пішньоха Андрей/Pyshnokha Andrii</t>
  </si>
  <si>
    <t xml:space="preserve">Лайт Лига 12.06.2018 (конфигурация 8) </t>
  </si>
  <si>
    <t>Ковбасюк Алексей/kovbasiuk Aleks</t>
  </si>
  <si>
    <t>Горецкий Михаил</t>
  </si>
  <si>
    <t>Волошин Денис / Voloshyn Denys</t>
  </si>
  <si>
    <t>Goldner  Brian</t>
  </si>
  <si>
    <t>Житомирський Дмитрий/Zhytomyrskiy Dmitriy</t>
  </si>
  <si>
    <t>Чухаленко Дима / Chukhalenko Dmitriy</t>
  </si>
  <si>
    <t>Хавило Дима</t>
  </si>
  <si>
    <t>Коруз Вадим</t>
  </si>
  <si>
    <t>Звягин Гриша</t>
  </si>
  <si>
    <t>Наум</t>
  </si>
  <si>
    <t>Воронюк Игорь/Voroniuk Igor</t>
  </si>
  <si>
    <t>Лесников Саша/Lesnikov Aleksandr</t>
  </si>
  <si>
    <t>Стефанович Михаил/Stefanovich Mikhail</t>
  </si>
  <si>
    <t>Швец Богдан/Svets Bogdan</t>
  </si>
  <si>
    <t xml:space="preserve">Лайт Лига 19.06.2018 (конфигурация 5R) </t>
  </si>
  <si>
    <t>Репий Вадим/ Repiy Badim</t>
  </si>
  <si>
    <t>Олельченко Василий</t>
  </si>
  <si>
    <t>Якусик Саша/Yakusik Alex</t>
  </si>
  <si>
    <t>Чернов Александр</t>
  </si>
  <si>
    <t>Кошевой Владимир</t>
  </si>
  <si>
    <t xml:space="preserve">Лайт Лига 26.06.2018 (конфигурация 1) </t>
  </si>
  <si>
    <t>Тихонов Иван</t>
  </si>
  <si>
    <t>Кулинич Игорь/Kulinich Igor</t>
  </si>
  <si>
    <t>Сергиенко Василь/Sergienko Vasyl</t>
  </si>
  <si>
    <t>Толмачев Станислав/Tolmachev Stanislav</t>
  </si>
  <si>
    <t>Чухаленко Дима/Chuhalenko Dima</t>
  </si>
  <si>
    <t>Загирский Антон/Zagirskiy Anton</t>
  </si>
  <si>
    <t>Козлитинов Валерий/Kozlitinov Valeriy</t>
  </si>
  <si>
    <t>Ганношин Вадим/Gannoshin Vadim</t>
  </si>
  <si>
    <t>Швец Богдан/Shvets Bogdan</t>
  </si>
  <si>
    <t>Нимылович Тарас/Nimylovich Taras</t>
  </si>
  <si>
    <t>Мироненко Саша/Mironenko Aleksander</t>
  </si>
  <si>
    <t>Гобади Авеста /Ghopbadi Avesta</t>
  </si>
  <si>
    <t>Гобади Арта/Ghopbadi Arta</t>
  </si>
  <si>
    <t>Загорулько Иван/Zagorulko Ivan</t>
  </si>
  <si>
    <t>Якусик Дима/Yakusik Dima</t>
  </si>
  <si>
    <t>Сомок Денис/Somok Denik</t>
  </si>
  <si>
    <t>Андросюк Владимир/Androsiuk Vladimir</t>
  </si>
  <si>
    <t>Мельник Вадим/Melnik Vadim</t>
  </si>
  <si>
    <t>Саенко Дима/Saenko Dmitriy</t>
  </si>
  <si>
    <t>Щерба Юрий/Scherba Yuriy</t>
  </si>
  <si>
    <t xml:space="preserve">Лайт Лига 03.07.2018 (конфигурация 3R) </t>
  </si>
  <si>
    <t>Корчагин Андрей/Korchagin Andrey</t>
  </si>
  <si>
    <t>Тихонов Иван / Tichonov Ivan</t>
  </si>
  <si>
    <t>Кузьменко Артем/Kuzmenko Artem</t>
  </si>
  <si>
    <t xml:space="preserve"> Паламарчук Александр/Palamarchuk Aleksandr</t>
  </si>
  <si>
    <t>Родин Артем/Rodin Artem</t>
  </si>
  <si>
    <t>Яремкович Никита / Yaremkovich Nikita</t>
  </si>
  <si>
    <t xml:space="preserve">Лайт Лига 10.07.2018 (конфигурация 4) </t>
  </si>
  <si>
    <t xml:space="preserve">Лайт Лига 17.07.2018 (конфигурация 7) </t>
  </si>
  <si>
    <t>Шутка Виталий/Shutka Vitaliy</t>
  </si>
  <si>
    <t>Фортуна Татьяна/Fortuna Tetiana</t>
  </si>
  <si>
    <t>Лихошерст Алексей/Lykhosherst Aleksey</t>
  </si>
  <si>
    <t>Ткаченко Кирилл/Tkachenko Kirill</t>
  </si>
  <si>
    <t>Яценко Владимир/Yatsenko Vladimir</t>
  </si>
  <si>
    <t>Якусик  Дима/Yakusik Dima</t>
  </si>
  <si>
    <t>Францишко Андрей/Frantsishko Andey</t>
  </si>
  <si>
    <t>Плакидюк Виталий/Plakidiuk Vitaliy</t>
  </si>
  <si>
    <t>Паровенко Максим/Parovenko Max</t>
  </si>
  <si>
    <t>Cинани Влад/Sinani Vlad</t>
  </si>
  <si>
    <t>Булавинов Андрей/Bulavinov Andrey</t>
  </si>
  <si>
    <t xml:space="preserve">Лайт Лига 24.07.2018 (конфигурация 2) </t>
  </si>
  <si>
    <t>Медведева Дарья/Medvedeva Daria</t>
  </si>
  <si>
    <t>Якусик Дима/Yakusik Dmitriy</t>
  </si>
  <si>
    <t xml:space="preserve"> Тамберг Александр/Tamberg Aleksandr</t>
  </si>
  <si>
    <t>Доброгорский Матвей/Dobrogorskiy Matvey</t>
  </si>
  <si>
    <t>Остапец Сергей/Ostpets Sergey</t>
  </si>
  <si>
    <t>Смирнов Владимир/Smirnov Vladimir</t>
  </si>
  <si>
    <t>Фортуна Таня/Fortuna Tetiana</t>
  </si>
  <si>
    <t xml:space="preserve">Лайт Лига 30.07.2018 (конфигурация 11r) </t>
  </si>
  <si>
    <t>Короленко Контантин/Korolenko Konstantin</t>
  </si>
  <si>
    <t>Паламарчук Александр</t>
  </si>
  <si>
    <t>Васильченко  Дмитрий/Vasylchenko Dmitriy</t>
  </si>
  <si>
    <t>Фалько Костя/Falko Konstantin</t>
  </si>
  <si>
    <t>Кошарук Женя/ Kosharuk Eugene</t>
  </si>
  <si>
    <t>Лушин Влад/Lushin Vlad</t>
  </si>
  <si>
    <t>Бочков Константин/Bockov Kopnstantin</t>
  </si>
  <si>
    <t>Ильина Светлана/Ilyna Svetlana</t>
  </si>
  <si>
    <t>Немцев Егор/Nemtsev Egor</t>
  </si>
  <si>
    <t>Романов Коля/Romaniv Nikolay</t>
  </si>
  <si>
    <t>Тихонов Иван / Tihonov Vano</t>
  </si>
  <si>
    <t>Шкульский Емиль/Skylskiy Emil</t>
  </si>
  <si>
    <t xml:space="preserve">Лайт Лига 07.08.2018 (конфигурация 1) </t>
  </si>
  <si>
    <t>Фортуна Таня</t>
  </si>
  <si>
    <t>Паламарчук Александр/Palamarchuk Aleksandr</t>
  </si>
  <si>
    <t>Антон Цымбал/Tsymbal Anton</t>
  </si>
  <si>
    <t>Велычко Денис/Velychko Denis</t>
  </si>
  <si>
    <t>Гарачун Александр/Garachun Aleksandr</t>
  </si>
  <si>
    <t>Карленко Даниил/Karlenko Daniil</t>
  </si>
  <si>
    <t>Котляр Виталий/Kotlyar Vitaliy</t>
  </si>
  <si>
    <t>Омельчук Владислав/Omelchuk Vladislav</t>
  </si>
  <si>
    <t>Садыгов Ельмур/Sadygov elmur</t>
  </si>
  <si>
    <t>Синани Влад/sinani vlad</t>
  </si>
  <si>
    <t>Тихонов Иван/tihonov Vano</t>
  </si>
  <si>
    <t>Юрченко Рома/Urchenko Roma</t>
  </si>
  <si>
    <t xml:space="preserve">Лайт Лига 14.08.2018 (конфигурация 9) </t>
  </si>
  <si>
    <t>Борисов Кирилл/Borisov Kirill</t>
  </si>
  <si>
    <t>Смерчинский Александр/Smerchinskiy Aleksandr</t>
  </si>
  <si>
    <t>Титов Влад / Titov Vlad</t>
  </si>
  <si>
    <t>Калашников Глеб/Kalashnikov Gleb</t>
  </si>
  <si>
    <t>Джемула Сергей/Dzemula Sergey</t>
  </si>
  <si>
    <t>Палыга Ольга/Palyga Olga</t>
  </si>
  <si>
    <t>Ныч Антон/Hych Anton</t>
  </si>
  <si>
    <t>Омельчук Влад/Omelchuk Vlad</t>
  </si>
  <si>
    <t>Фурсов Никита/Fursov Nikita</t>
  </si>
  <si>
    <t>Вальчук Сергей/Valchuk Sergii</t>
  </si>
  <si>
    <t>Криницын Александр/Krinitsin Aleksandr</t>
  </si>
  <si>
    <t>Ильяшенко Владимир/Iliashenko Vladimir</t>
  </si>
  <si>
    <t>Козленко Константин/Kozlenko Konstantin</t>
  </si>
  <si>
    <t>Вакофян Ваган/Vak Vagan</t>
  </si>
  <si>
    <t>Шпунтя Виталий/Shuntya Vitaliy</t>
  </si>
  <si>
    <t>Остапец Сергей/Ostapets Sergey</t>
  </si>
  <si>
    <t>Гуцуляк Игорь/Gutsliak Igor</t>
  </si>
  <si>
    <t xml:space="preserve">Лайт Лига 21.08.2018 (конфигурация 6) </t>
  </si>
  <si>
    <t>Купцов Павел/Kuptsov Pavel</t>
  </si>
  <si>
    <t>Тамберг Александр</t>
  </si>
  <si>
    <t>Балюк Андрей /Baliuk Andrey</t>
  </si>
  <si>
    <t>Криворучко Николай/Kryvoruchko Nikolay</t>
  </si>
  <si>
    <t>Майбродский /Maibrodskiy Misha</t>
  </si>
  <si>
    <t>Паламарчук Алексанлр/Palamarchuk Aleksandr</t>
  </si>
  <si>
    <t>Тамберг Александр/Tamberg Aleksandr</t>
  </si>
  <si>
    <t>Яремкович Дмирий/Yaremkovich Dmitriy</t>
  </si>
  <si>
    <t>Тихонов Вано/Tihono Vano</t>
  </si>
  <si>
    <t>Бондарь Богдан/Bondar Bogdan</t>
  </si>
  <si>
    <t>Шпакович  Валентин/Shpakovich Valentin</t>
  </si>
  <si>
    <t xml:space="preserve">Лайт Лига 28.08.2018 (конфигурация 10R) </t>
  </si>
  <si>
    <t>Паненко Евгений/Panenko Eugeniy</t>
  </si>
  <si>
    <t>Медведева Дарья/Medvediva Daria</t>
  </si>
  <si>
    <t>Братусь Игорь/Bratus igor</t>
  </si>
  <si>
    <t>Деда Гена/Petuskov Gennadiy</t>
  </si>
  <si>
    <t>Оленич Андрей/Olenich Andrey</t>
  </si>
  <si>
    <t>Панасенко Роман/Pirs Roman</t>
  </si>
  <si>
    <t>Шкульский Емиль/Shkulskiy Emil</t>
  </si>
  <si>
    <t>Сомок Денис/Somok Denis</t>
  </si>
  <si>
    <t xml:space="preserve">Лайт Лига 04.09.2018 (конфигурация 11) </t>
  </si>
  <si>
    <t>Майбродский Миша /Maibrodskiy Misha</t>
  </si>
  <si>
    <t>Дегтярев Александр/Degtiarev Alex</t>
  </si>
  <si>
    <t>Иващенко Виталий/Ivaschenko Vitaliy</t>
  </si>
  <si>
    <t>Назаренко Влад/Nazarenko Vlad</t>
  </si>
  <si>
    <t>Нимелович Тарас/Nimelovich Taras</t>
  </si>
  <si>
    <t xml:space="preserve">Лайт Лига 11.09.2018 (конфигурация 7) </t>
  </si>
  <si>
    <t>Клименко Дмитрий/Klymenko Dmitriy</t>
  </si>
  <si>
    <t>Правдзивый Богдан</t>
  </si>
  <si>
    <t xml:space="preserve">Лайт Лига 18.09.2018 (конфигурация 5) </t>
  </si>
  <si>
    <t>Климчук Евгений/Klymchuk Eugen</t>
  </si>
  <si>
    <t>Федоров Александр/Fedorov Alex</t>
  </si>
  <si>
    <t>Нечволод Олег/Nechvolod Oleg</t>
  </si>
  <si>
    <t>Дробьязко Олег/Drobyazko Oleg</t>
  </si>
  <si>
    <t>Коломиец Женя/Kolomiets Pavel</t>
  </si>
  <si>
    <t>Пилипчук Богдан/Pilipchuk Bogdan</t>
  </si>
  <si>
    <t>Скрипка Павел/Skripka Pavel</t>
  </si>
  <si>
    <t>Щерба Юрий/Scherba Uriy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</si>
</sst>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0" fontId="7" fillId="0" borderId="15" xfId="1" applyFont="1" applyFill="1" applyBorder="1"/>
    <xf numFmtId="0" fontId="7" fillId="0" borderId="15" xfId="0" applyFont="1" applyFill="1" applyBorder="1" applyAlignment="1"/>
    <xf numFmtId="0" fontId="6" fillId="0" borderId="15" xfId="0" applyFont="1" applyFill="1" applyBorder="1" applyAlignment="1"/>
    <xf numFmtId="0" fontId="6" fillId="0" borderId="43" xfId="0" applyFont="1" applyFill="1" applyBorder="1" applyAlignment="1"/>
    <xf numFmtId="0" fontId="6" fillId="3" borderId="15" xfId="0" applyFont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6" fillId="0" borderId="43" xfId="0" applyFont="1" applyFill="1" applyBorder="1"/>
    <xf numFmtId="0" fontId="6" fillId="0" borderId="43" xfId="0" applyFont="1" applyBorder="1"/>
    <xf numFmtId="0" fontId="6" fillId="5" borderId="15" xfId="0" applyFont="1" applyFill="1" applyBorder="1"/>
    <xf numFmtId="0" fontId="6" fillId="5" borderId="15" xfId="0" applyFont="1" applyFill="1" applyBorder="1" applyAlignment="1"/>
    <xf numFmtId="0" fontId="7" fillId="3" borderId="15" xfId="0" applyFont="1" applyFill="1" applyBorder="1" applyAlignment="1"/>
    <xf numFmtId="0" fontId="1" fillId="0" borderId="0" xfId="1" applyFill="1" applyBorder="1"/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7" fillId="0" borderId="43" xfId="0" applyFont="1" applyBorder="1" applyAlignment="1"/>
    <xf numFmtId="0" fontId="7" fillId="6" borderId="15" xfId="0" applyFont="1" applyFill="1" applyBorder="1" applyAlignment="1"/>
    <xf numFmtId="0" fontId="6" fillId="6" borderId="15" xfId="0" applyFont="1" applyFill="1" applyBorder="1" applyAlignment="1"/>
    <xf numFmtId="0" fontId="6" fillId="6" borderId="43" xfId="0" applyFont="1" applyFill="1" applyBorder="1"/>
    <xf numFmtId="0" fontId="6" fillId="6" borderId="15" xfId="0" applyFont="1" applyFill="1" applyBorder="1"/>
    <xf numFmtId="0" fontId="7" fillId="5" borderId="15" xfId="0" applyFont="1" applyFill="1" applyBorder="1" applyAlignment="1"/>
    <xf numFmtId="0" fontId="6" fillId="6" borderId="43" xfId="0" applyFont="1" applyFill="1" applyBorder="1" applyAlignment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</cellXfs>
  <cellStyles count="2">
    <cellStyle name="Обычный" xfId="0" builtinId="0"/>
    <cellStyle name="Пояснение" xfId="1" builtinId="53" customBuiltin="1"/>
  </cellStyles>
  <dxfs count="2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zoomScaleNormal="100" workbookViewId="0">
      <selection activeCell="BF10" sqref="BF10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58" t="s">
        <v>0</v>
      </c>
      <c r="B1" s="158"/>
      <c r="C1" s="158"/>
      <c r="D1" s="158"/>
      <c r="E1"/>
      <c r="F1" s="157" t="s">
        <v>1</v>
      </c>
      <c r="G1" s="157"/>
      <c r="H1" s="157"/>
      <c r="I1" s="157"/>
      <c r="J1"/>
      <c r="K1" s="157" t="s">
        <v>2</v>
      </c>
      <c r="L1" s="157"/>
      <c r="M1" s="157"/>
      <c r="N1" s="157"/>
      <c r="O1"/>
      <c r="P1" s="158" t="s">
        <v>3</v>
      </c>
      <c r="Q1" s="158"/>
      <c r="R1" s="158"/>
      <c r="S1" s="158"/>
      <c r="T1"/>
      <c r="U1" s="157" t="s">
        <v>4</v>
      </c>
      <c r="V1" s="157"/>
      <c r="W1" s="157"/>
      <c r="X1" s="157"/>
      <c r="Y1"/>
      <c r="Z1" s="157" t="s">
        <v>5</v>
      </c>
      <c r="AA1" s="157"/>
      <c r="AB1" s="157"/>
      <c r="AC1" s="157"/>
      <c r="AD1"/>
      <c r="AE1" s="151" t="s">
        <v>6</v>
      </c>
      <c r="AF1" s="151"/>
      <c r="AG1" s="151"/>
      <c r="AH1" s="151"/>
      <c r="AI1"/>
      <c r="AJ1" s="151" t="s">
        <v>7</v>
      </c>
      <c r="AK1" s="151"/>
      <c r="AL1" s="151"/>
      <c r="AM1" s="151"/>
      <c r="AN1"/>
      <c r="AO1" s="151" t="s">
        <v>8</v>
      </c>
      <c r="AP1" s="151"/>
      <c r="AQ1" s="151"/>
      <c r="AR1" s="151"/>
      <c r="AS1"/>
      <c r="AT1" s="151" t="s">
        <v>9</v>
      </c>
      <c r="AU1" s="151"/>
      <c r="AV1" s="151"/>
      <c r="AW1" s="151"/>
      <c r="AY1" s="151" t="s">
        <v>10</v>
      </c>
      <c r="AZ1" s="151"/>
      <c r="BA1" s="151"/>
      <c r="BB1" s="151"/>
      <c r="BD1" s="151" t="s">
        <v>10</v>
      </c>
      <c r="BE1" s="151"/>
      <c r="BF1" s="151"/>
      <c r="BG1" s="151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>
        <v>9</v>
      </c>
      <c r="AF11" s="73">
        <v>10</v>
      </c>
      <c r="AG11" s="73">
        <v>5.5</v>
      </c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E12" s="2">
        <v>10</v>
      </c>
      <c r="AF12" s="2">
        <v>9.5</v>
      </c>
      <c r="AG12" s="2">
        <v>5</v>
      </c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9"/>
      <c r="W13"/>
      <c r="X13"/>
      <c r="Y13"/>
      <c r="Z13" s="78">
        <v>11</v>
      </c>
      <c r="AA13" s="26">
        <v>8</v>
      </c>
      <c r="AB13" s="26"/>
      <c r="AC13" s="79"/>
      <c r="AE13" s="2">
        <v>11</v>
      </c>
      <c r="AF13" s="2">
        <v>9</v>
      </c>
      <c r="AG13" s="2">
        <v>4.5</v>
      </c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10">
        <v>11</v>
      </c>
      <c r="BE13" s="109">
        <v>10</v>
      </c>
      <c r="BF13" s="109">
        <v>4.5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E14" s="2">
        <v>12</v>
      </c>
      <c r="AF14" s="2">
        <v>8.5</v>
      </c>
      <c r="AG14" s="2">
        <v>4</v>
      </c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52" t="s">
        <v>14</v>
      </c>
      <c r="B16" s="153"/>
      <c r="C16" s="153"/>
      <c r="D16" s="153"/>
      <c r="E16" s="153"/>
      <c r="F16" s="153"/>
      <c r="G16" s="15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35">
        <v>56</v>
      </c>
      <c r="AI18" s="135">
        <v>56</v>
      </c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55" t="s">
        <v>15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56" t="s">
        <v>16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41"/>
  <sheetViews>
    <sheetView topLeftCell="A5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171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 hidden="1">
      <c r="A6" s="31">
        <f ca="1">RANK(S6,S$6:OFFSET(S$6,0,0,COUNTA(B$6:B$40)))</f>
        <v>1</v>
      </c>
      <c r="B6" s="131" t="s">
        <v>81</v>
      </c>
      <c r="C6" s="100" t="s">
        <v>43</v>
      </c>
      <c r="D6" s="34">
        <v>1</v>
      </c>
      <c r="E6" s="35">
        <v>7</v>
      </c>
      <c r="F6" s="36">
        <v>4</v>
      </c>
      <c r="G6" s="37">
        <v>1</v>
      </c>
      <c r="H6" s="38">
        <v>6</v>
      </c>
      <c r="I6" s="35">
        <v>4</v>
      </c>
      <c r="J6" s="94">
        <v>1.5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1.9</v>
      </c>
      <c r="Q6" s="87">
        <v>2</v>
      </c>
      <c r="R6" s="88"/>
      <c r="S6" s="101">
        <f t="shared" ref="S6:S36" ca="1" si="0">SUM(J6:R6)</f>
        <v>37.4</v>
      </c>
    </row>
    <row r="7" spans="1:19" ht="15.75">
      <c r="A7" s="40">
        <v>1</v>
      </c>
      <c r="B7" s="47" t="s">
        <v>93</v>
      </c>
      <c r="C7" s="33">
        <v>2.5</v>
      </c>
      <c r="D7" s="42">
        <v>1</v>
      </c>
      <c r="E7" s="43">
        <v>6</v>
      </c>
      <c r="F7" s="44">
        <v>6</v>
      </c>
      <c r="G7" s="45">
        <v>1</v>
      </c>
      <c r="H7" s="46">
        <v>3</v>
      </c>
      <c r="I7" s="43">
        <v>1</v>
      </c>
      <c r="J7" s="95">
        <v>1</v>
      </c>
      <c r="K7" s="89">
        <f ca="1">OFFSET(Очки!$A$2,F7,D7+OFFSET(Очки!$A$18,0,$C$41-1)-1)</f>
        <v>12.5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1.4</v>
      </c>
      <c r="Q7" s="39">
        <v>1.5</v>
      </c>
      <c r="R7" s="90"/>
      <c r="S7" s="102">
        <f t="shared" ca="1" si="0"/>
        <v>33.4</v>
      </c>
    </row>
    <row r="8" spans="1:19" ht="15.75">
      <c r="A8" s="40">
        <v>2</v>
      </c>
      <c r="B8" s="32" t="s">
        <v>107</v>
      </c>
      <c r="C8" s="33" t="s">
        <v>43</v>
      </c>
      <c r="D8" s="42">
        <v>1</v>
      </c>
      <c r="E8" s="43">
        <v>8</v>
      </c>
      <c r="F8" s="44">
        <v>6</v>
      </c>
      <c r="G8" s="45">
        <v>1</v>
      </c>
      <c r="H8" s="46">
        <v>4</v>
      </c>
      <c r="I8" s="43">
        <v>2</v>
      </c>
      <c r="J8" s="95">
        <v>2</v>
      </c>
      <c r="K8" s="89">
        <f ca="1">OFFSET(Очки!$A$2,F8,D8+OFFSET(Очки!$A$18,0,$C$41-1)-1)</f>
        <v>12.5</v>
      </c>
      <c r="L8" s="39">
        <f ca="1">IF(F8&lt;E8,OFFSET(Очки!$A$20,2+E8-F8,IF(D8=1,13-E8,10+D8)),0)</f>
        <v>2.2999999999999998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1.5</v>
      </c>
      <c r="Q8" s="39">
        <v>2.5</v>
      </c>
      <c r="R8" s="90"/>
      <c r="S8" s="102">
        <f t="shared" ca="1" si="0"/>
        <v>32.799999999999997</v>
      </c>
    </row>
    <row r="9" spans="1:19" ht="15.75">
      <c r="A9" s="40">
        <v>3</v>
      </c>
      <c r="B9" s="47" t="s">
        <v>134</v>
      </c>
      <c r="C9" s="33" t="s">
        <v>43</v>
      </c>
      <c r="D9" s="42">
        <v>1</v>
      </c>
      <c r="E9" s="43">
        <v>4</v>
      </c>
      <c r="F9" s="44">
        <v>3</v>
      </c>
      <c r="G9" s="45">
        <v>1</v>
      </c>
      <c r="H9" s="46">
        <v>7</v>
      </c>
      <c r="I9" s="43">
        <v>6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0.8</v>
      </c>
      <c r="M9" s="39">
        <v>1.5</v>
      </c>
      <c r="N9" s="92"/>
      <c r="O9" s="89">
        <f ca="1">OFFSET(Очки!$A$2,I9,G9+OFFSET(Очки!$A$18,0,$C$41-1)-1)</f>
        <v>12.5</v>
      </c>
      <c r="P9" s="39">
        <f ca="1">IF(I9&lt;H9,OFFSET(Очки!$A$20,2+H9-I9,IF(G9=1,13-H9,10+G9)),0)</f>
        <v>1.1000000000000001</v>
      </c>
      <c r="Q9" s="39"/>
      <c r="R9" s="90"/>
      <c r="S9" s="102">
        <f t="shared" ca="1" si="0"/>
        <v>30.900000000000002</v>
      </c>
    </row>
    <row r="10" spans="1:19" ht="15.75">
      <c r="A10" s="40">
        <v>4</v>
      </c>
      <c r="B10" s="48" t="s">
        <v>53</v>
      </c>
      <c r="C10" s="33" t="s">
        <v>43</v>
      </c>
      <c r="D10" s="42">
        <v>1</v>
      </c>
      <c r="E10" s="43">
        <v>9</v>
      </c>
      <c r="F10" s="44">
        <v>5</v>
      </c>
      <c r="G10" s="45">
        <v>1</v>
      </c>
      <c r="H10" s="46">
        <v>1</v>
      </c>
      <c r="I10" s="43">
        <v>3</v>
      </c>
      <c r="J10" s="95">
        <v>2.5</v>
      </c>
      <c r="K10" s="89">
        <f ca="1">OFFSET(Очки!$A$2,F10,D10+OFFSET(Очки!$A$18,0,$C$41-1)-1)</f>
        <v>13</v>
      </c>
      <c r="L10" s="39">
        <f ca="1">IF(F10&lt;E10,OFFSET(Очки!$A$20,2+E10-F10,IF(D10=1,13-E10,10+D10)),0)</f>
        <v>4.5</v>
      </c>
      <c r="M10" s="39"/>
      <c r="N10" s="92">
        <v>-5</v>
      </c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30.5</v>
      </c>
    </row>
    <row r="11" spans="1:19" ht="15.75">
      <c r="A11" s="40">
        <v>5</v>
      </c>
      <c r="B11" s="47" t="s">
        <v>87</v>
      </c>
      <c r="C11" s="33" t="s">
        <v>43</v>
      </c>
      <c r="D11" s="42">
        <v>1</v>
      </c>
      <c r="E11" s="43">
        <v>3</v>
      </c>
      <c r="F11" s="44">
        <v>2</v>
      </c>
      <c r="G11" s="45">
        <v>1</v>
      </c>
      <c r="H11" s="46">
        <v>9</v>
      </c>
      <c r="I11" s="43">
        <v>8</v>
      </c>
      <c r="J11" s="95"/>
      <c r="K11" s="89">
        <f ca="1">OFFSET(Очки!$A$2,F11,D11+OFFSET(Очки!$A$18,0,$C$41-1)-1)</f>
        <v>16</v>
      </c>
      <c r="L11" s="39">
        <f ca="1">IF(F11&lt;E11,OFFSET(Очки!$A$20,2+E11-F11,IF(D11=1,13-E11,10+D11)),0)</f>
        <v>0.7</v>
      </c>
      <c r="M11" s="39">
        <v>2.5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>
        <f>-3-4</f>
        <v>-7</v>
      </c>
      <c r="S11" s="102">
        <f t="shared" ca="1" si="0"/>
        <v>24.9</v>
      </c>
    </row>
    <row r="12" spans="1:19" ht="15.75">
      <c r="A12" s="40">
        <v>6</v>
      </c>
      <c r="B12" s="47" t="s">
        <v>135</v>
      </c>
      <c r="C12" s="33" t="s">
        <v>43</v>
      </c>
      <c r="D12" s="42">
        <v>2</v>
      </c>
      <c r="E12" s="43">
        <v>3</v>
      </c>
      <c r="F12" s="44">
        <v>1</v>
      </c>
      <c r="G12" s="45">
        <v>2</v>
      </c>
      <c r="H12" s="46">
        <v>9</v>
      </c>
      <c r="I12" s="43">
        <v>5</v>
      </c>
      <c r="J12" s="95"/>
      <c r="K12" s="89">
        <f ca="1">OFFSET(Очки!$A$2,F12,D12+OFFSET(Очки!$A$18,0,$C$41-1)-1)</f>
        <v>12</v>
      </c>
      <c r="L12" s="39">
        <f ca="1">IF(F12&lt;E12,OFFSET(Очки!$A$20,2+E12-F12,IF(D12=1,13-E12,10+D12)),0)</f>
        <v>1.4</v>
      </c>
      <c r="M12" s="39"/>
      <c r="N12" s="92"/>
      <c r="O12" s="89">
        <f ca="1">OFFSET(Очки!$A$2,I12,G12+OFFSET(Очки!$A$18,0,$C$41-1)-1)</f>
        <v>8</v>
      </c>
      <c r="P12" s="39">
        <f ca="1">IF(I12&lt;H12,OFFSET(Очки!$A$20,2+H12-I12,IF(G12=1,13-H12,10+G12)),0)</f>
        <v>2.8</v>
      </c>
      <c r="Q12" s="39"/>
      <c r="R12" s="90"/>
      <c r="S12" s="102">
        <f t="shared" ca="1" si="0"/>
        <v>24.2</v>
      </c>
    </row>
    <row r="13" spans="1:19" ht="15.75">
      <c r="A13" s="40">
        <v>7</v>
      </c>
      <c r="B13" s="48" t="s">
        <v>173</v>
      </c>
      <c r="C13" s="33">
        <v>17.5</v>
      </c>
      <c r="D13" s="42">
        <v>2</v>
      </c>
      <c r="E13" s="43">
        <v>2</v>
      </c>
      <c r="F13" s="44">
        <v>2</v>
      </c>
      <c r="G13" s="45">
        <v>2</v>
      </c>
      <c r="H13" s="46">
        <v>2</v>
      </c>
      <c r="I13" s="43">
        <v>1</v>
      </c>
      <c r="J13" s="95"/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12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23.7</v>
      </c>
    </row>
    <row r="14" spans="1:19" ht="15.75">
      <c r="A14" s="40">
        <v>8</v>
      </c>
      <c r="B14" s="47" t="s">
        <v>54</v>
      </c>
      <c r="C14" s="33" t="s">
        <v>43</v>
      </c>
      <c r="D14" s="42">
        <v>2</v>
      </c>
      <c r="E14" s="43">
        <v>8</v>
      </c>
      <c r="F14" s="44">
        <v>5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OFFSET(Очки!$A$2,F14,D14+OFFSET(Очки!$A$18,0,$C$41-1)-1)</f>
        <v>8</v>
      </c>
      <c r="L14" s="39">
        <f ca="1">IF(F14&lt;E14,OFFSET(Очки!$A$20,2+E14-F14,IF(D14=1,13-E14,10+D14)),0)</f>
        <v>2.1</v>
      </c>
      <c r="M14" s="39">
        <v>0.5</v>
      </c>
      <c r="N14" s="92"/>
      <c r="O14" s="89">
        <f ca="1">OFFSET(Очки!$A$2,I14,G14+OFFSET(Очки!$A$18,0,$C$41-1)-1)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21.6</v>
      </c>
    </row>
    <row r="15" spans="1:19" ht="15.75">
      <c r="A15" s="40">
        <v>9</v>
      </c>
      <c r="B15" s="47" t="s">
        <v>60</v>
      </c>
      <c r="C15" s="33" t="s">
        <v>43</v>
      </c>
      <c r="D15" s="42">
        <v>1</v>
      </c>
      <c r="E15" s="43">
        <v>1</v>
      </c>
      <c r="F15" s="44">
        <v>1</v>
      </c>
      <c r="G15" s="45">
        <v>1</v>
      </c>
      <c r="H15" s="46">
        <v>8</v>
      </c>
      <c r="I15" s="43">
        <v>7</v>
      </c>
      <c r="J15" s="95"/>
      <c r="K15" s="89">
        <f ca="1">OFFSET(Очки!$A$2,F15,D15+OFFSET(Очки!$A$18,0,$C$41-1)-1)</f>
        <v>17</v>
      </c>
      <c r="L15" s="39">
        <f ca="1">IF(F15&lt;E15,OFFSET(Очки!$A$20,2+E15-F15,IF(D15=1,13-E15,10+D15)),0)</f>
        <v>0</v>
      </c>
      <c r="M15" s="39">
        <v>2</v>
      </c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1.2</v>
      </c>
      <c r="Q15" s="39">
        <v>1</v>
      </c>
      <c r="R15" s="90">
        <f>-5-7</f>
        <v>-12</v>
      </c>
      <c r="S15" s="102">
        <f t="shared" ca="1" si="0"/>
        <v>21.200000000000003</v>
      </c>
    </row>
    <row r="16" spans="1:19" ht="15.75">
      <c r="A16" s="40">
        <v>10</v>
      </c>
      <c r="B16" s="32" t="s">
        <v>85</v>
      </c>
      <c r="C16" s="33" t="s">
        <v>43</v>
      </c>
      <c r="D16" s="42">
        <v>1</v>
      </c>
      <c r="E16" s="43">
        <v>2</v>
      </c>
      <c r="F16" s="44">
        <v>7</v>
      </c>
      <c r="G16" s="45">
        <v>2</v>
      </c>
      <c r="H16" s="46">
        <v>5</v>
      </c>
      <c r="I16" s="43">
        <v>6</v>
      </c>
      <c r="J16" s="95"/>
      <c r="K16" s="89">
        <f ca="1">OFFSET(Очки!$A$2,F16,D16+OFFSET(Очки!$A$18,0,$C$41-1)-1)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7.5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19.5</v>
      </c>
    </row>
    <row r="17" spans="1:19" ht="15.75">
      <c r="A17" s="40">
        <v>11</v>
      </c>
      <c r="B17" s="47" t="s">
        <v>161</v>
      </c>
      <c r="C17" s="33" t="s">
        <v>43</v>
      </c>
      <c r="D17" s="42">
        <v>2</v>
      </c>
      <c r="E17" s="43">
        <v>6</v>
      </c>
      <c r="F17" s="44">
        <v>4</v>
      </c>
      <c r="G17" s="45">
        <v>2</v>
      </c>
      <c r="H17" s="46">
        <v>4</v>
      </c>
      <c r="I17" s="43">
        <v>4</v>
      </c>
      <c r="J17" s="95"/>
      <c r="K17" s="89">
        <f ca="1">OFFSET(Очки!$A$2,F17,D17+OFFSET(Очки!$A$18,0,$C$41-1)-1)</f>
        <v>9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OFFSET(Очки!$A$2,I17,G17+OFFSET(Очки!$A$18,0,$C$41-1)-1)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19.399999999999999</v>
      </c>
    </row>
    <row r="18" spans="1:19" ht="15.75">
      <c r="A18" s="40">
        <v>12</v>
      </c>
      <c r="B18" s="47" t="s">
        <v>176</v>
      </c>
      <c r="C18" s="33" t="s">
        <v>43</v>
      </c>
      <c r="D18" s="42">
        <v>1</v>
      </c>
      <c r="E18" s="43">
        <v>5</v>
      </c>
      <c r="F18" s="44">
        <v>8</v>
      </c>
      <c r="G18" s="45">
        <v>2</v>
      </c>
      <c r="H18" s="46">
        <v>7</v>
      </c>
      <c r="I18" s="43">
        <v>7</v>
      </c>
      <c r="J18" s="95">
        <v>0.5</v>
      </c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v>13</v>
      </c>
      <c r="B19" s="47" t="s">
        <v>153</v>
      </c>
      <c r="C19" s="33" t="s">
        <v>43</v>
      </c>
      <c r="D19" s="42">
        <v>2</v>
      </c>
      <c r="E19" s="43">
        <v>9</v>
      </c>
      <c r="F19" s="44">
        <v>7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7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OFFSET(Очки!$A$2,I19,G19+OFFSET(Очки!$A$18,0,$C$41-1)-1)</f>
        <v>10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18.399999999999999</v>
      </c>
    </row>
    <row r="20" spans="1:19" ht="15.75">
      <c r="A20" s="40">
        <v>14</v>
      </c>
      <c r="B20" s="47" t="s">
        <v>74</v>
      </c>
      <c r="C20" s="33">
        <v>12.5</v>
      </c>
      <c r="D20" s="42">
        <v>2</v>
      </c>
      <c r="E20" s="43">
        <v>5</v>
      </c>
      <c r="F20" s="44">
        <v>3</v>
      </c>
      <c r="G20" s="45">
        <v>3</v>
      </c>
      <c r="H20" s="46">
        <v>8</v>
      </c>
      <c r="I20" s="43">
        <v>4</v>
      </c>
      <c r="J20" s="95"/>
      <c r="K20" s="89">
        <f ca="1">OFFSET(Очки!$A$2,F20,D20+OFFSET(Очки!$A$18,0,$C$41-1)-1)</f>
        <v>10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OFFSET(Очки!$A$2,I20,G20+OFFSET(Очки!$A$18,0,$C$41-1)-1)</f>
        <v>4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17.399999999999999</v>
      </c>
    </row>
    <row r="21" spans="1:19" ht="15.75">
      <c r="A21" s="40">
        <v>15</v>
      </c>
      <c r="B21" s="47" t="s">
        <v>174</v>
      </c>
      <c r="C21" s="33" t="s">
        <v>43</v>
      </c>
      <c r="D21" s="42">
        <v>3</v>
      </c>
      <c r="E21" s="43">
        <v>9</v>
      </c>
      <c r="F21" s="44">
        <v>6</v>
      </c>
      <c r="G21" s="45">
        <v>1</v>
      </c>
      <c r="H21" s="46">
        <v>2</v>
      </c>
      <c r="I21" s="43">
        <v>5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OFFSET(Очки!$A$2,I21,G21+OFFSET(Очки!$A$18,0,$C$41-1)-1)</f>
        <v>13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16</v>
      </c>
      <c r="B22" s="47" t="s">
        <v>88</v>
      </c>
      <c r="C22" s="33">
        <v>10</v>
      </c>
      <c r="D22" s="42">
        <v>3</v>
      </c>
      <c r="E22" s="43">
        <v>8</v>
      </c>
      <c r="F22" s="44">
        <v>5</v>
      </c>
      <c r="G22" s="45">
        <v>2</v>
      </c>
      <c r="H22" s="46">
        <v>8</v>
      </c>
      <c r="I22" s="43">
        <v>2</v>
      </c>
      <c r="J22" s="95"/>
      <c r="K22" s="89">
        <f ca="1">OFFSET(Очки!$A$2,F22,D22+OFFSET(Очки!$A$18,0,$C$41-1)-1)</f>
        <v>3</v>
      </c>
      <c r="L22" s="39">
        <f ca="1">IF(F22&lt;E22,OFFSET(Очки!$A$20,2+E22-F22,IF(D22=1,13-E22,10+D22)),0)</f>
        <v>1.5</v>
      </c>
      <c r="M22" s="39"/>
      <c r="N22" s="92">
        <v>-5</v>
      </c>
      <c r="O22" s="89">
        <f ca="1">OFFSET(Очки!$A$2,I22,G22+OFFSET(Очки!$A$18,0,$C$41-1)-1)</f>
        <v>11</v>
      </c>
      <c r="P22" s="39">
        <f ca="1">IF(I22&lt;H22,OFFSET(Очки!$A$20,2+H22-I22,IF(G22=1,13-H22,10+G22)),0)</f>
        <v>4.2</v>
      </c>
      <c r="Q22" s="39"/>
      <c r="R22" s="90"/>
      <c r="S22" s="102">
        <f t="shared" ca="1" si="0"/>
        <v>14.7</v>
      </c>
    </row>
    <row r="23" spans="1:19" ht="15.75">
      <c r="A23" s="40">
        <v>17</v>
      </c>
      <c r="B23" s="48" t="s">
        <v>118</v>
      </c>
      <c r="C23" s="33">
        <v>20</v>
      </c>
      <c r="D23" s="42">
        <v>3</v>
      </c>
      <c r="E23" s="43">
        <v>7</v>
      </c>
      <c r="F23" s="44">
        <v>2</v>
      </c>
      <c r="G23" s="45">
        <v>2</v>
      </c>
      <c r="H23" s="46">
        <v>6</v>
      </c>
      <c r="I23" s="43">
        <v>9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2.5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5.75">
      <c r="A24" s="40">
        <v>18</v>
      </c>
      <c r="B24" s="47" t="s">
        <v>175</v>
      </c>
      <c r="C24" s="33">
        <v>7.5</v>
      </c>
      <c r="D24" s="42">
        <v>3</v>
      </c>
      <c r="E24" s="43">
        <v>6</v>
      </c>
      <c r="F24" s="44">
        <v>3</v>
      </c>
      <c r="G24" s="45">
        <v>2</v>
      </c>
      <c r="H24" s="46">
        <v>3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170</v>
      </c>
      <c r="C25" s="33" t="s">
        <v>43</v>
      </c>
      <c r="D25" s="42">
        <v>2</v>
      </c>
      <c r="E25" s="43">
        <v>1</v>
      </c>
      <c r="F25" s="44">
        <v>9</v>
      </c>
      <c r="G25" s="45">
        <v>3</v>
      </c>
      <c r="H25" s="46">
        <v>1</v>
      </c>
      <c r="I25" s="43">
        <v>1</v>
      </c>
      <c r="J25" s="95"/>
      <c r="K25" s="89">
        <f ca="1">OFFSET(Очки!$A$2,F25,D25+OFFSET(Очки!$A$18,0,$C$41-1)-1)</f>
        <v>6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13</v>
      </c>
    </row>
    <row r="26" spans="1:19" ht="15.75">
      <c r="A26" s="40">
        <v>20</v>
      </c>
      <c r="B26" s="47" t="s">
        <v>157</v>
      </c>
      <c r="C26" s="33">
        <v>20</v>
      </c>
      <c r="D26" s="42">
        <v>3</v>
      </c>
      <c r="E26" s="43">
        <v>5</v>
      </c>
      <c r="F26" s="44">
        <v>1</v>
      </c>
      <c r="G26" s="45">
        <v>3</v>
      </c>
      <c r="H26" s="46">
        <v>6</v>
      </c>
      <c r="I26" s="43">
        <v>5</v>
      </c>
      <c r="J26" s="95"/>
      <c r="K26" s="89">
        <f ca="1">OFFSET(Очки!$A$2,F26,D26+OFFSET(Очки!$A$18,0,$C$41-1)-1)</f>
        <v>7</v>
      </c>
      <c r="L26" s="39">
        <f ca="1">IF(F26&lt;E26,OFFSET(Очки!$A$20,2+E26-F26,IF(D26=1,13-E26,10+D26)),0)</f>
        <v>2</v>
      </c>
      <c r="M26" s="39"/>
      <c r="N26" s="92"/>
      <c r="O26" s="89">
        <f ca="1">OFFSET(Очки!$A$2,I26,G26+OFFSET(Очки!$A$18,0,$C$41-1)-1)</f>
        <v>3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7" t="s">
        <v>169</v>
      </c>
      <c r="C27" s="33">
        <v>2.5</v>
      </c>
      <c r="D27" s="42">
        <v>2</v>
      </c>
      <c r="E27" s="43">
        <v>7</v>
      </c>
      <c r="F27" s="44">
        <v>8</v>
      </c>
      <c r="G27" s="45">
        <v>3</v>
      </c>
      <c r="H27" s="46">
        <v>2</v>
      </c>
      <c r="I27" s="43">
        <v>2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12.5</v>
      </c>
    </row>
    <row r="28" spans="1:19" ht="15.75">
      <c r="A28" s="40">
        <v>22</v>
      </c>
      <c r="B28" s="41" t="s">
        <v>140</v>
      </c>
      <c r="C28" s="33">
        <v>12.5</v>
      </c>
      <c r="D28" s="42">
        <v>3</v>
      </c>
      <c r="E28" s="43">
        <v>3</v>
      </c>
      <c r="F28" s="44">
        <v>8</v>
      </c>
      <c r="G28" s="45">
        <v>3</v>
      </c>
      <c r="H28" s="46">
        <v>5</v>
      </c>
      <c r="I28" s="43">
        <v>3</v>
      </c>
      <c r="J28" s="95"/>
      <c r="K28" s="89">
        <f ca="1">OFFSET(Очки!$A$2,F28,D28+OFFSET(Очки!$A$18,0,$C$41-1)-1)</f>
        <v>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1</v>
      </c>
      <c r="Q28" s="39"/>
      <c r="R28" s="90"/>
      <c r="S28" s="102">
        <f t="shared" ca="1" si="0"/>
        <v>7.5</v>
      </c>
    </row>
    <row r="29" spans="1:19" ht="15.75">
      <c r="A29" s="40">
        <v>23</v>
      </c>
      <c r="B29" s="47" t="s">
        <v>100</v>
      </c>
      <c r="C29" s="33">
        <v>17.5</v>
      </c>
      <c r="D29" s="42">
        <v>3</v>
      </c>
      <c r="E29" s="43">
        <v>4</v>
      </c>
      <c r="F29" s="44">
        <v>4</v>
      </c>
      <c r="G29" s="45">
        <v>3</v>
      </c>
      <c r="H29" s="46">
        <v>7</v>
      </c>
      <c r="I29" s="43">
        <v>6</v>
      </c>
      <c r="J29" s="95"/>
      <c r="K29" s="89">
        <f ca="1">OFFSET(Очки!$A$2,F29,D29+OFFSET(Очки!$A$18,0,$C$41-1)-1)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2.5</v>
      </c>
      <c r="P29" s="39">
        <f ca="1">IF(I29&lt;H29,OFFSET(Очки!$A$20,2+H29-I29,IF(G29=1,13-H29,10+G29)),0)</f>
        <v>0.5</v>
      </c>
      <c r="Q29" s="39"/>
      <c r="R29" s="90"/>
      <c r="S29" s="102">
        <f t="shared" ca="1" si="0"/>
        <v>7</v>
      </c>
    </row>
    <row r="30" spans="1:19" ht="15.75">
      <c r="A30" s="40">
        <v>24</v>
      </c>
      <c r="B30" s="48" t="s">
        <v>59</v>
      </c>
      <c r="C30" s="33">
        <v>12.5</v>
      </c>
      <c r="D30" s="42">
        <v>2</v>
      </c>
      <c r="E30" s="43">
        <v>4</v>
      </c>
      <c r="F30" s="44">
        <v>6</v>
      </c>
      <c r="G30" s="45">
        <v>3</v>
      </c>
      <c r="H30" s="46">
        <v>4</v>
      </c>
      <c r="I30" s="43">
        <v>7</v>
      </c>
      <c r="J30" s="95"/>
      <c r="K30" s="89">
        <f ca="1">OFFSET(Очки!$A$2,F30,D30+OFFSET(Очки!$A$18,0,$C$41-1)-1)</f>
        <v>7.5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2</v>
      </c>
      <c r="P30" s="39">
        <f ca="1">IF(I30&lt;H30,OFFSET(Очки!$A$20,2+H30-I30,IF(G30=1,13-H30,10+G30)),0)</f>
        <v>0</v>
      </c>
      <c r="Q30" s="39"/>
      <c r="R30" s="90">
        <v>-3</v>
      </c>
      <c r="S30" s="102">
        <f t="shared" ca="1" si="0"/>
        <v>6.5</v>
      </c>
    </row>
    <row r="31" spans="1:19" ht="15.75">
      <c r="A31" s="40">
        <v>25</v>
      </c>
      <c r="B31" s="47" t="s">
        <v>172</v>
      </c>
      <c r="C31" s="33">
        <v>12.5</v>
      </c>
      <c r="D31" s="42">
        <v>3</v>
      </c>
      <c r="E31" s="43">
        <v>2</v>
      </c>
      <c r="F31" s="44">
        <v>8</v>
      </c>
      <c r="G31" s="45">
        <v>3</v>
      </c>
      <c r="H31" s="46">
        <v>3</v>
      </c>
      <c r="I31" s="43">
        <v>7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3.5</v>
      </c>
    </row>
    <row r="32" spans="1:19" ht="15.75">
      <c r="A32" s="40">
        <v>26</v>
      </c>
      <c r="B32" s="47" t="s">
        <v>61</v>
      </c>
      <c r="C32" s="33" t="s">
        <v>43</v>
      </c>
      <c r="D32" s="42">
        <v>3</v>
      </c>
      <c r="E32" s="43">
        <v>1</v>
      </c>
      <c r="F32" s="44">
        <v>7</v>
      </c>
      <c r="G32" s="45"/>
      <c r="H32" s="46"/>
      <c r="I32" s="43"/>
      <c r="J32" s="95"/>
      <c r="K32" s="89">
        <f ca="1">OFFSET(Очки!$A$2,F32,D32+OFFSET(Очки!$A$18,0,$C$41-1)-1)</f>
        <v>2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2</v>
      </c>
    </row>
    <row r="33" spans="1:19" ht="15.75" hidden="1">
      <c r="A33" s="40" t="e">
        <f ca="1">RANK(S33,S$6:OFFSET(S$6,0,0,COUNTA(B$6:B$40)))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RANK(S34,S$6:OFFSET(S$6,0,0,COUNTA(B$6:B$40)))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RANK(S35,S$6:OFFSET(S$6,0,0,COUNTA(B$6:B$40)))</f>
        <v>#N/A</v>
      </c>
      <c r="B35" s="47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RANK(S36,S$6:OFFSET(S$6,0,0,COUNTA(B$6:B$40)))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RANK(S37,S$6:OFFSET(S$6,0,0,COUNTA(B$6:B$40)))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ca="1">SUM(J37:R37)</f>
        <v>0</v>
      </c>
    </row>
    <row r="38" spans="1:19" ht="15.75" hidden="1">
      <c r="A38" s="40" t="e">
        <f ca="1">RANK(S38,S$6:OFFSET(S$6,0,0,COUNTA(B$6:B$40)))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 t="e">
        <f ca="1">RANK(S39,S$6:OFFSET(S$6,0,0,COUNTA(B$6:B$40)))</f>
        <v>#N/A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 t="e">
        <f ca="1">RANK(S40,S$6:OFFSET(S$6,0,0,COUNTA(B$6:B$40)))</f>
        <v>#N/A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27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B6:S32">
    <sortCondition descending="1" ref="S6:S32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0">
    <cfRule type="expression" dxfId="14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0"/>
  <sheetViews>
    <sheetView topLeftCell="A5" zoomScale="80" zoomScaleNormal="80" workbookViewId="0">
      <selection activeCell="B17" sqref="B1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177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RANK(S6,S$6:OFFSET(S$6,0,0,COUNTA(B$6:B$39)))</f>
        <v>1</v>
      </c>
      <c r="B6" s="131" t="s">
        <v>53</v>
      </c>
      <c r="C6" s="100"/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OFFSET(Очки!$A$2,F6,D6+OFFSET(Очки!$A$18,0,$C$40-1)-1)</f>
        <v>17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OFFSET(Очки!$A$2,I6,G6+OFFSET(Очки!$A$18,0,$C$40-1)-1)</f>
        <v>16</v>
      </c>
      <c r="P6" s="87">
        <f ca="1">IF(I6&lt;H6,OFFSET(Очки!$A$20,2+H6-I6,IF(G6=1,13-H6,10+G6)),0)</f>
        <v>0</v>
      </c>
      <c r="Q6" s="87"/>
      <c r="R6" s="88"/>
      <c r="S6" s="101">
        <f t="shared" ref="S6:S38" ca="1" si="0">SUM(J6:R6)</f>
        <v>33.700000000000003</v>
      </c>
    </row>
    <row r="7" spans="1:19" ht="15.75">
      <c r="A7" s="40">
        <f ca="1">RANK(S7,S$6:OFFSET(S$6,0,0,COUNTA(B$6:B$39)))</f>
        <v>2</v>
      </c>
      <c r="B7" s="47" t="s">
        <v>69</v>
      </c>
      <c r="C7" s="33" t="s">
        <v>43</v>
      </c>
      <c r="D7" s="42">
        <v>1</v>
      </c>
      <c r="E7" s="43">
        <v>1</v>
      </c>
      <c r="F7" s="44">
        <v>2</v>
      </c>
      <c r="G7" s="45">
        <v>1</v>
      </c>
      <c r="H7" s="46">
        <v>3</v>
      </c>
      <c r="I7" s="43">
        <v>3</v>
      </c>
      <c r="J7" s="95"/>
      <c r="K7" s="89">
        <f ca="1">OFFSET(Очки!$A$2,F7,D7+OFFSET(Очки!$A$18,0,$C$40-1)-1)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OFFSET(Очки!$A$2,I7,G7+OFFSET(Очки!$A$18,0,$C$40-1)-1)</f>
        <v>15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31</v>
      </c>
    </row>
    <row r="8" spans="1:19" ht="15.75">
      <c r="A8" s="40">
        <f ca="1">RANK(S8,S$6:OFFSET(S$6,0,0,COUNTA(B$6:B$39)))</f>
        <v>3</v>
      </c>
      <c r="B8" s="47" t="s">
        <v>135</v>
      </c>
      <c r="C8" s="33">
        <v>20</v>
      </c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OFFSET(Очки!$A$2,F8,D8+OFFSET(Очки!$A$18,0,$C$40-1)-1)</f>
        <v>14</v>
      </c>
      <c r="L8" s="39">
        <f ca="1">IF(F8&lt;E8,OFFSET(Очки!$A$20,2+E8-F8,IF(D8=1,13-E8,10+D8)),0)</f>
        <v>0.9</v>
      </c>
      <c r="M8" s="39"/>
      <c r="N8" s="92"/>
      <c r="O8" s="89">
        <f ca="1">OFFSET(Очки!$A$2,I8,G8+OFFSET(Очки!$A$18,0,$C$40-1)-1)</f>
        <v>14</v>
      </c>
      <c r="P8" s="39">
        <f ca="1">IF(I8&lt;H8,OFFSET(Очки!$A$20,2+H8-I8,IF(G8=1,13-H8,10+G8)),0)</f>
        <v>1.9</v>
      </c>
      <c r="Q8" s="39"/>
      <c r="R8" s="90"/>
      <c r="S8" s="102">
        <f t="shared" ca="1" si="0"/>
        <v>30.799999999999997</v>
      </c>
    </row>
    <row r="9" spans="1:19" ht="15.75">
      <c r="A9" s="40">
        <f ca="1">RANK(S9,S$6:OFFSET(S$6,0,0,COUNTA(B$6:B$39)))</f>
        <v>4</v>
      </c>
      <c r="B9" s="47" t="s">
        <v>60</v>
      </c>
      <c r="C9" s="33"/>
      <c r="D9" s="42">
        <v>1</v>
      </c>
      <c r="E9" s="43">
        <v>11</v>
      </c>
      <c r="F9" s="44">
        <v>9</v>
      </c>
      <c r="G9" s="45">
        <v>1</v>
      </c>
      <c r="H9" s="46">
        <v>9</v>
      </c>
      <c r="I9" s="43">
        <v>7</v>
      </c>
      <c r="J9" s="95">
        <v>2.5</v>
      </c>
      <c r="K9" s="89">
        <f ca="1">OFFSET(Очки!$A$2,F9,D9+OFFSET(Очки!$A$18,0,$C$40-1)-1)</f>
        <v>11</v>
      </c>
      <c r="L9" s="39">
        <f ca="1">IF(F9&lt;E9,OFFSET(Очки!$A$20,2+E9-F9,IF(D9=1,13-E9,10+D9)),0)</f>
        <v>2.5</v>
      </c>
      <c r="M9" s="39">
        <v>2</v>
      </c>
      <c r="N9" s="92">
        <v>-4</v>
      </c>
      <c r="O9" s="89">
        <f ca="1">OFFSET(Очки!$A$2,I9,G9+OFFSET(Очки!$A$18,0,$C$40-1)-1)</f>
        <v>12</v>
      </c>
      <c r="P9" s="39">
        <f ca="1">IF(I9&lt;H9,OFFSET(Очки!$A$20,2+H9-I9,IF(G9=1,13-H9,10+G9)),0)</f>
        <v>2.4</v>
      </c>
      <c r="Q9" s="39">
        <v>1</v>
      </c>
      <c r="R9" s="90"/>
      <c r="S9" s="102">
        <f t="shared" ca="1" si="0"/>
        <v>29.4</v>
      </c>
    </row>
    <row r="10" spans="1:19" ht="15.75" hidden="1">
      <c r="A10" s="40">
        <f ca="1">RANK(S10,S$6:OFFSET(S$6,0,0,COUNTA(B$6:B$39)))</f>
        <v>5</v>
      </c>
      <c r="B10" s="47" t="s">
        <v>81</v>
      </c>
      <c r="C10" s="33">
        <v>7.5</v>
      </c>
      <c r="D10" s="42">
        <v>2</v>
      </c>
      <c r="E10" s="43">
        <v>6</v>
      </c>
      <c r="F10" s="44">
        <v>3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OFFSET(Очки!$A$2,F10,D10+OFFSET(Очки!$A$18,0,$C$40-1)-1)</f>
        <v>9.5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OFFSET(Очки!$A$2,I10,G10+OFFSET(Очки!$A$18,0,$C$40-1)-1)</f>
        <v>17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28.6</v>
      </c>
    </row>
    <row r="11" spans="1:19" ht="15.75" hidden="1">
      <c r="A11" s="40">
        <f ca="1">RANK(S11,S$6:OFFSET(S$6,0,0,COUNTA(B$6:B$39)))</f>
        <v>6</v>
      </c>
      <c r="B11" s="48" t="s">
        <v>93</v>
      </c>
      <c r="C11" s="33" t="s">
        <v>43</v>
      </c>
      <c r="D11" s="42">
        <v>1</v>
      </c>
      <c r="E11" s="43">
        <v>9</v>
      </c>
      <c r="F11" s="44">
        <v>5</v>
      </c>
      <c r="G11" s="45">
        <v>1</v>
      </c>
      <c r="H11" s="46">
        <v>8</v>
      </c>
      <c r="I11" s="43">
        <v>8</v>
      </c>
      <c r="J11" s="95">
        <v>1.5</v>
      </c>
      <c r="K11" s="89">
        <f ca="1">OFFSET(Очки!$A$2,F11,D11+OFFSET(Очки!$A$18,0,$C$40-1)-1)</f>
        <v>13</v>
      </c>
      <c r="L11" s="39">
        <f ca="1">IF(F11&lt;E11,OFFSET(Очки!$A$20,2+E11-F11,IF(D11=1,13-E11,10+D11)),0)</f>
        <v>4.5</v>
      </c>
      <c r="M11" s="39">
        <v>1.5</v>
      </c>
      <c r="N11" s="92">
        <v>-4</v>
      </c>
      <c r="O11" s="89">
        <f ca="1">OFFSET(Очки!$A$2,I11,G11+OFFSET(Очки!$A$18,0,$C$40-1)-1)</f>
        <v>11.5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28.5</v>
      </c>
    </row>
    <row r="12" spans="1:19" ht="15.75">
      <c r="A12" s="40">
        <v>5</v>
      </c>
      <c r="B12" s="48" t="s">
        <v>134</v>
      </c>
      <c r="C12" s="33" t="s">
        <v>43</v>
      </c>
      <c r="D12" s="42">
        <v>1</v>
      </c>
      <c r="E12" s="43">
        <v>8</v>
      </c>
      <c r="F12" s="44">
        <v>8</v>
      </c>
      <c r="G12" s="45">
        <v>1</v>
      </c>
      <c r="H12" s="46">
        <v>10</v>
      </c>
      <c r="I12" s="43">
        <v>10</v>
      </c>
      <c r="J12" s="95">
        <v>1</v>
      </c>
      <c r="K12" s="89">
        <f ca="1">OFFSET(Очки!$A$2,F12,D12+OFFSET(Очки!$A$18,0,$C$40-1)-1)</f>
        <v>11.5</v>
      </c>
      <c r="L12" s="39">
        <f ca="1">IF(F12&lt;E12,OFFSET(Очки!$A$20,2+E12-F12,IF(D12=1,13-E12,10+D12)),0)</f>
        <v>0</v>
      </c>
      <c r="M12" s="39">
        <v>2.5</v>
      </c>
      <c r="N12" s="92"/>
      <c r="O12" s="89">
        <f ca="1">OFFSET(Очки!$A$2,I12,G12+OFFSET(Очки!$A$18,0,$C$40-1)-1)</f>
        <v>10.5</v>
      </c>
      <c r="P12" s="39">
        <f ca="1">IF(I12&lt;H12,OFFSET(Очки!$A$20,2+H12-I12,IF(G12=1,13-H12,10+G12)),0)</f>
        <v>0</v>
      </c>
      <c r="Q12" s="39">
        <v>2.5</v>
      </c>
      <c r="R12" s="90"/>
      <c r="S12" s="102">
        <f t="shared" ca="1" si="0"/>
        <v>28</v>
      </c>
    </row>
    <row r="13" spans="1:19" ht="15.75">
      <c r="A13" s="40">
        <v>6</v>
      </c>
      <c r="B13" s="47" t="s">
        <v>88</v>
      </c>
      <c r="C13" s="33"/>
      <c r="D13" s="42">
        <v>1</v>
      </c>
      <c r="E13" s="43">
        <v>6</v>
      </c>
      <c r="F13" s="44">
        <v>6</v>
      </c>
      <c r="G13" s="45">
        <v>1</v>
      </c>
      <c r="H13" s="46">
        <v>5</v>
      </c>
      <c r="I13" s="43">
        <v>6</v>
      </c>
      <c r="J13" s="95"/>
      <c r="K13" s="89">
        <f ca="1">OFFSET(Очки!$A$2,F13,D13+OFFSET(Очки!$A$18,0,$C$40-1)-1)</f>
        <v>12.5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OFFSET(Очки!$A$2,I13,G13+OFFSET(Очки!$A$18,0,$C$40-1)-1)</f>
        <v>12.5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</v>
      </c>
    </row>
    <row r="14" spans="1:19" ht="15.75">
      <c r="A14" s="40">
        <v>6</v>
      </c>
      <c r="B14" s="47" t="s">
        <v>174</v>
      </c>
      <c r="C14" s="33">
        <v>7.5</v>
      </c>
      <c r="D14" s="42">
        <v>1</v>
      </c>
      <c r="E14" s="43">
        <v>7</v>
      </c>
      <c r="F14" s="44">
        <v>7</v>
      </c>
      <c r="G14" s="45">
        <v>1</v>
      </c>
      <c r="H14" s="46">
        <v>4</v>
      </c>
      <c r="I14" s="43">
        <v>5</v>
      </c>
      <c r="J14" s="95">
        <v>0.5</v>
      </c>
      <c r="K14" s="89">
        <f ca="1">OFFSET(Очки!$A$2,F14,D14+OFFSET(Очки!$A$18,0,$C$40-1)-1)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OFFSET(Очки!$A$2,I14,G14+OFFSET(Очки!$A$18,0,$C$40-1)-1)</f>
        <v>13</v>
      </c>
      <c r="P14" s="39">
        <f ca="1">IF(I14&lt;H14,OFFSET(Очки!$A$20,2+H14-I14,IF(G14=1,13-H14,10+G14)),0)</f>
        <v>0</v>
      </c>
      <c r="Q14" s="39">
        <v>1.5</v>
      </c>
      <c r="R14" s="90"/>
      <c r="S14" s="102">
        <f t="shared" ca="1" si="0"/>
        <v>27</v>
      </c>
    </row>
    <row r="15" spans="1:19" ht="15.75">
      <c r="A15" s="40">
        <v>8</v>
      </c>
      <c r="B15" s="47" t="s">
        <v>96</v>
      </c>
      <c r="C15" s="33" t="s">
        <v>43</v>
      </c>
      <c r="D15" s="42">
        <v>1</v>
      </c>
      <c r="E15" s="43">
        <v>10</v>
      </c>
      <c r="F15" s="44">
        <v>10</v>
      </c>
      <c r="G15" s="45">
        <v>1</v>
      </c>
      <c r="H15" s="46">
        <v>7</v>
      </c>
      <c r="I15" s="43">
        <v>9</v>
      </c>
      <c r="J15" s="95">
        <v>2</v>
      </c>
      <c r="K15" s="89">
        <f ca="1">OFFSET(Очки!$A$2,F15,D15+OFFSET(Очки!$A$18,0,$C$40-1)-1)</f>
        <v>10.5</v>
      </c>
      <c r="L15" s="39">
        <f ca="1">IF(F15&lt;E15,OFFSET(Очки!$A$20,2+E15-F15,IF(D15=1,13-E15,10+D15)),0)</f>
        <v>0</v>
      </c>
      <c r="M15" s="39">
        <v>1</v>
      </c>
      <c r="N15" s="92"/>
      <c r="O15" s="89">
        <f ca="1">OFFSET(Очки!$A$2,I15,G15+OFFSET(Очки!$A$18,0,$C$40-1)-1)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v>9</v>
      </c>
      <c r="B16" s="47" t="s">
        <v>182</v>
      </c>
      <c r="C16" s="33"/>
      <c r="D16" s="42">
        <v>2</v>
      </c>
      <c r="E16" s="43">
        <v>1</v>
      </c>
      <c r="F16" s="44">
        <v>1</v>
      </c>
      <c r="G16" s="45">
        <v>2</v>
      </c>
      <c r="H16" s="46">
        <v>3</v>
      </c>
      <c r="I16" s="43">
        <v>1</v>
      </c>
      <c r="J16" s="95"/>
      <c r="K16" s="89">
        <f ca="1">OFFSET(Очки!$A$2,F16,D16+OFFSET(Очки!$A$18,0,$C$40-1)-1)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OFFSET(Очки!$A$2,I16,G16+OFFSET(Очки!$A$18,0,$C$40-1)-1)</f>
        <v>11.5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24.4</v>
      </c>
    </row>
    <row r="17" spans="1:19" ht="15.75">
      <c r="A17" s="40">
        <v>10</v>
      </c>
      <c r="B17" s="132" t="s">
        <v>158</v>
      </c>
      <c r="C17" s="33" t="s">
        <v>43</v>
      </c>
      <c r="D17" s="42">
        <v>2</v>
      </c>
      <c r="E17" s="43">
        <v>5</v>
      </c>
      <c r="F17" s="44">
        <v>2</v>
      </c>
      <c r="G17" s="45">
        <v>1</v>
      </c>
      <c r="H17" s="46">
        <v>11</v>
      </c>
      <c r="I17" s="43">
        <v>11</v>
      </c>
      <c r="J17" s="95"/>
      <c r="K17" s="89">
        <f ca="1">OFFSET(Очки!$A$2,F17,D17+OFFSET(Очки!$A$18,0,$C$40-1)-1)</f>
        <v>10.5</v>
      </c>
      <c r="L17" s="39">
        <f ca="1">IF(F17&lt;E17,OFFSET(Очки!$A$20,2+E17-F17,IF(D17=1,13-E17,10+D17)),0)</f>
        <v>2.1</v>
      </c>
      <c r="M17" s="39">
        <v>0.5</v>
      </c>
      <c r="N17" s="92"/>
      <c r="O17" s="89">
        <f ca="1">OFFSET(Очки!$A$2,I17,G17+OFFSET(Очки!$A$18,0,$C$40-1)-1)</f>
        <v>10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23.1</v>
      </c>
    </row>
    <row r="18" spans="1:19" ht="15.75">
      <c r="A18" s="40">
        <v>11</v>
      </c>
      <c r="B18" s="47" t="s">
        <v>87</v>
      </c>
      <c r="C18" s="33"/>
      <c r="D18" s="42">
        <v>1</v>
      </c>
      <c r="E18" s="43">
        <v>3</v>
      </c>
      <c r="F18" s="44">
        <v>3</v>
      </c>
      <c r="G18" s="45">
        <v>2</v>
      </c>
      <c r="H18" s="46">
        <v>10</v>
      </c>
      <c r="I18" s="43">
        <v>10</v>
      </c>
      <c r="J18" s="95"/>
      <c r="K18" s="89">
        <f ca="1">OFFSET(Очки!$A$2,F18,D18+OFFSET(Очки!$A$18,0,$C$40-1)-1)</f>
        <v>15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OFFSET(Очки!$A$2,I18,G18+OFFSET(Очки!$A$18,0,$C$40-1)-1)</f>
        <v>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179</v>
      </c>
      <c r="C19" s="33" t="s">
        <v>43</v>
      </c>
      <c r="D19" s="42">
        <v>3</v>
      </c>
      <c r="E19" s="43">
        <v>7</v>
      </c>
      <c r="F19" s="44">
        <v>1</v>
      </c>
      <c r="G19" s="45">
        <v>2</v>
      </c>
      <c r="H19" s="46">
        <v>1</v>
      </c>
      <c r="I19" s="43">
        <v>2</v>
      </c>
      <c r="J19" s="95"/>
      <c r="K19" s="89">
        <f ca="1">OFFSET(Очки!$A$2,F19,D19+OFFSET(Очки!$A$18,0,$C$40-1)-1)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OFFSET(Очки!$A$2,I19,G19+OFFSET(Очки!$A$18,0,$C$40-1)-1)</f>
        <v>10.5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13</v>
      </c>
      <c r="B20" s="47" t="s">
        <v>157</v>
      </c>
      <c r="C20" s="33">
        <v>20</v>
      </c>
      <c r="D20" s="42">
        <v>2</v>
      </c>
      <c r="E20" s="43">
        <v>11</v>
      </c>
      <c r="F20" s="44">
        <v>9</v>
      </c>
      <c r="G20" s="45">
        <v>2</v>
      </c>
      <c r="H20" s="46">
        <v>7</v>
      </c>
      <c r="I20" s="43">
        <v>3</v>
      </c>
      <c r="J20" s="95"/>
      <c r="K20" s="89">
        <f ca="1">OFFSET(Очки!$A$2,F20,D20+OFFSET(Очки!$A$18,0,$C$40-1)-1)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OFFSET(Очки!$A$2,I20,G20+OFFSET(Очки!$A$18,0,$C$40-1)-1)</f>
        <v>9.5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19.2</v>
      </c>
    </row>
    <row r="21" spans="1:19" ht="15.75">
      <c r="A21" s="40">
        <v>14</v>
      </c>
      <c r="B21" s="48" t="s">
        <v>144</v>
      </c>
      <c r="C21" s="33" t="s">
        <v>43</v>
      </c>
      <c r="D21" s="42">
        <v>1</v>
      </c>
      <c r="E21" s="43">
        <v>4</v>
      </c>
      <c r="F21" s="44">
        <v>10</v>
      </c>
      <c r="G21" s="45">
        <v>2</v>
      </c>
      <c r="H21" s="46">
        <v>11</v>
      </c>
      <c r="I21" s="43">
        <v>8</v>
      </c>
      <c r="J21" s="95"/>
      <c r="K21" s="89">
        <f ca="1">OFFSET(Очки!$A$2,F21,D21+OFFSET(Очки!$A$18,0,$C$40-1)-1)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OFFSET(Очки!$A$2,I21,G21+OFFSET(Очки!$A$18,0,$C$40-1)-1)</f>
        <v>6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18.600000000000001</v>
      </c>
    </row>
    <row r="22" spans="1:19" ht="15.75">
      <c r="A22" s="40">
        <v>15</v>
      </c>
      <c r="B22" s="47" t="s">
        <v>74</v>
      </c>
      <c r="C22" s="33"/>
      <c r="D22" s="42">
        <v>2</v>
      </c>
      <c r="E22" s="43">
        <v>3</v>
      </c>
      <c r="F22" s="44">
        <v>6</v>
      </c>
      <c r="G22" s="45">
        <v>2</v>
      </c>
      <c r="H22" s="46">
        <v>6</v>
      </c>
      <c r="I22" s="43">
        <v>7</v>
      </c>
      <c r="J22" s="95"/>
      <c r="K22" s="89">
        <f ca="1">OFFSET(Очки!$A$2,F22,D22+OFFSET(Очки!$A$18,0,$C$40-1)-1)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OFFSET(Очки!$A$2,I22,G22+OFFSET(Очки!$A$18,0,$C$40-1)-1)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19" ht="15.75">
      <c r="A23" s="40">
        <v>15</v>
      </c>
      <c r="B23" s="47" t="s">
        <v>183</v>
      </c>
      <c r="C23" s="33" t="s">
        <v>43</v>
      </c>
      <c r="D23" s="42">
        <v>2</v>
      </c>
      <c r="E23" s="43">
        <v>7</v>
      </c>
      <c r="F23" s="44">
        <v>8</v>
      </c>
      <c r="G23" s="45">
        <v>2</v>
      </c>
      <c r="H23" s="46">
        <v>2</v>
      </c>
      <c r="I23" s="43">
        <v>5</v>
      </c>
      <c r="J23" s="95"/>
      <c r="K23" s="89">
        <f ca="1">OFFSET(Очки!$A$2,F23,D23+OFFSET(Очки!$A$18,0,$C$40-1)-1)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OFFSET(Очки!$A$2,I23,G23+OFFSET(Очки!$A$18,0,$C$40-1)-1)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17</v>
      </c>
      <c r="B24" s="47" t="s">
        <v>54</v>
      </c>
      <c r="C24" s="33" t="s">
        <v>43</v>
      </c>
      <c r="D24" s="42">
        <v>2</v>
      </c>
      <c r="E24" s="43">
        <v>10</v>
      </c>
      <c r="F24" s="44">
        <v>5</v>
      </c>
      <c r="G24" s="45">
        <v>2</v>
      </c>
      <c r="H24" s="46">
        <v>8</v>
      </c>
      <c r="I24" s="43">
        <v>10</v>
      </c>
      <c r="J24" s="95"/>
      <c r="K24" s="89">
        <f ca="1">OFFSET(Очки!$A$2,F24,D24+OFFSET(Очки!$A$18,0,$C$40-1)-1)</f>
        <v>7.5</v>
      </c>
      <c r="L24" s="39">
        <f ca="1">IF(F24&lt;E24,OFFSET(Очки!$A$20,2+E24-F24,IF(D24=1,13-E24,10+D24)),0)</f>
        <v>3.5</v>
      </c>
      <c r="M24" s="39"/>
      <c r="N24" s="92"/>
      <c r="O24" s="89">
        <f ca="1">OFFSET(Очки!$A$2,I24,G24+OFFSET(Очки!$A$18,0,$C$40-1)-1)</f>
        <v>5</v>
      </c>
      <c r="P24" s="39">
        <f ca="1">IF(I24&lt;H24,OFFSET(Очки!$A$20,2+H24-I24,IF(G24=1,13-H24,10+G24)),0)</f>
        <v>0</v>
      </c>
      <c r="Q24" s="39"/>
      <c r="R24" s="90">
        <v>-3</v>
      </c>
      <c r="S24" s="102">
        <f t="shared" ca="1" si="0"/>
        <v>13</v>
      </c>
    </row>
    <row r="25" spans="1:19" ht="15.75">
      <c r="A25" s="40">
        <v>18</v>
      </c>
      <c r="B25" s="48" t="s">
        <v>185</v>
      </c>
      <c r="C25" s="33" t="s">
        <v>43</v>
      </c>
      <c r="D25" s="42">
        <v>3</v>
      </c>
      <c r="E25" s="43">
        <v>11</v>
      </c>
      <c r="F25" s="44">
        <v>7</v>
      </c>
      <c r="G25" s="45">
        <v>3</v>
      </c>
      <c r="H25" s="46">
        <v>8</v>
      </c>
      <c r="I25" s="43">
        <v>1</v>
      </c>
      <c r="J25" s="95"/>
      <c r="K25" s="89">
        <f ca="1">OFFSET(Очки!$A$2,F25,D25+OFFSET(Очки!$A$18,0,$C$40-1)-1)</f>
        <v>1</v>
      </c>
      <c r="L25" s="39">
        <f ca="1">IF(F25&lt;E25,OFFSET(Очки!$A$20,2+E25-F25,IF(D25=1,13-E25,10+D25)),0)</f>
        <v>2</v>
      </c>
      <c r="M25" s="39"/>
      <c r="N25" s="92"/>
      <c r="O25" s="89">
        <f ca="1">OFFSET(Очки!$A$2,I25,G25+OFFSET(Очки!$A$18,0,$C$40-1)-1)</f>
        <v>6</v>
      </c>
      <c r="P25" s="39">
        <f ca="1">IF(I25&lt;H25,OFFSET(Очки!$A$20,2+H25-I25,IF(G25=1,13-H25,10+G25)),0)</f>
        <v>3.5</v>
      </c>
      <c r="Q25" s="39"/>
      <c r="R25" s="90"/>
      <c r="S25" s="102">
        <f t="shared" ca="1" si="0"/>
        <v>12.5</v>
      </c>
    </row>
    <row r="26" spans="1:19" ht="15.75">
      <c r="A26" s="40">
        <v>18</v>
      </c>
      <c r="B26" s="47" t="s">
        <v>85</v>
      </c>
      <c r="C26" s="33" t="s">
        <v>43</v>
      </c>
      <c r="D26" s="42">
        <v>3</v>
      </c>
      <c r="E26" s="43">
        <v>9</v>
      </c>
      <c r="F26" s="44">
        <v>5</v>
      </c>
      <c r="G26" s="45">
        <v>2</v>
      </c>
      <c r="H26" s="46">
        <v>4</v>
      </c>
      <c r="I26" s="43">
        <v>4</v>
      </c>
      <c r="J26" s="95"/>
      <c r="K26" s="89">
        <f ca="1">OFFSET(Очки!$A$2,F26,D26+OFFSET(Очки!$A$18,0,$C$40-1)-1)</f>
        <v>2</v>
      </c>
      <c r="L26" s="39">
        <f ca="1">IF(F26&lt;E26,OFFSET(Очки!$A$20,2+E26-F26,IF(D26=1,13-E26,10+D26)),0)</f>
        <v>2</v>
      </c>
      <c r="M26" s="39"/>
      <c r="N26" s="92"/>
      <c r="O26" s="89">
        <f ca="1">OFFSET(Очки!$A$2,I26,G26+OFFSET(Очки!$A$18,0,$C$40-1)-1)</f>
        <v>8.5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7" t="s">
        <v>161</v>
      </c>
      <c r="C27" s="33"/>
      <c r="D27" s="42">
        <v>2</v>
      </c>
      <c r="E27" s="43">
        <v>4</v>
      </c>
      <c r="F27" s="44">
        <v>4</v>
      </c>
      <c r="G27" s="45">
        <v>2</v>
      </c>
      <c r="H27" s="46">
        <v>5</v>
      </c>
      <c r="I27" s="43">
        <v>6</v>
      </c>
      <c r="J27" s="95"/>
      <c r="K27" s="89">
        <f ca="1">OFFSET(Очки!$A$2,F27,D27+OFFSET(Очки!$A$18,0,$C$40-1)-1)</f>
        <v>8.5</v>
      </c>
      <c r="L27" s="39">
        <f ca="1">IF(F27&lt;E27,OFFSET(Очки!$A$20,2+E27-F27,IF(D27=1,13-E27,10+D27)),0)</f>
        <v>0</v>
      </c>
      <c r="M27" s="39"/>
      <c r="N27" s="92">
        <v>-7</v>
      </c>
      <c r="O27" s="89">
        <f ca="1">OFFSET(Очки!$A$2,I27,G27+OFFSET(Очки!$A$18,0,$C$40-1)-1)</f>
        <v>7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8.5</v>
      </c>
    </row>
    <row r="28" spans="1:19" ht="15.75">
      <c r="A28" s="40">
        <v>20</v>
      </c>
      <c r="B28" s="47" t="s">
        <v>100</v>
      </c>
      <c r="C28" s="33" t="s">
        <v>43</v>
      </c>
      <c r="D28" s="42">
        <v>3</v>
      </c>
      <c r="E28" s="43">
        <v>8</v>
      </c>
      <c r="F28" s="44">
        <v>4</v>
      </c>
      <c r="G28" s="45">
        <v>3</v>
      </c>
      <c r="H28" s="46">
        <v>10</v>
      </c>
      <c r="I28" s="43">
        <v>6</v>
      </c>
      <c r="J28" s="95"/>
      <c r="K28" s="89">
        <f ca="1">OFFSET(Очки!$A$2,F28,D28+OFFSET(Очки!$A$18,0,$C$40-1)-1)</f>
        <v>3</v>
      </c>
      <c r="L28" s="39">
        <f ca="1">IF(F28&lt;E28,OFFSET(Очки!$A$20,2+E28-F28,IF(D28=1,13-E28,10+D28)),0)</f>
        <v>2</v>
      </c>
      <c r="M28" s="39"/>
      <c r="N28" s="92"/>
      <c r="O28" s="89">
        <f ca="1">OFFSET(Очки!$A$2,I28,G28+OFFSET(Очки!$A$18,0,$C$40-1)-1)</f>
        <v>1.5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8.5</v>
      </c>
    </row>
    <row r="29" spans="1:19" ht="15.75">
      <c r="A29" s="40">
        <v>22</v>
      </c>
      <c r="B29" s="132" t="s">
        <v>178</v>
      </c>
      <c r="C29" s="33" t="s">
        <v>43</v>
      </c>
      <c r="D29" s="42">
        <v>3</v>
      </c>
      <c r="E29" s="43">
        <v>2</v>
      </c>
      <c r="F29" s="44">
        <v>2</v>
      </c>
      <c r="G29" s="45">
        <v>3</v>
      </c>
      <c r="H29" s="46">
        <v>3</v>
      </c>
      <c r="I29" s="43">
        <v>5</v>
      </c>
      <c r="J29" s="95"/>
      <c r="K29" s="89">
        <f ca="1">OFFSET(Очки!$A$2,F29,D29+OFFSET(Очки!$A$18,0,$C$40-1)-1)</f>
        <v>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OFFSET(Очки!$A$2,I29,G29+OFFSET(Очки!$A$18,0,$C$40-1)-1)</f>
        <v>2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7</v>
      </c>
    </row>
    <row r="30" spans="1:19" ht="15.75">
      <c r="A30" s="40">
        <v>23</v>
      </c>
      <c r="B30" s="41" t="s">
        <v>186</v>
      </c>
      <c r="C30" s="33" t="s">
        <v>43</v>
      </c>
      <c r="D30" s="42">
        <v>3</v>
      </c>
      <c r="E30" s="43">
        <v>5</v>
      </c>
      <c r="F30" s="44">
        <v>10</v>
      </c>
      <c r="G30" s="45">
        <v>3</v>
      </c>
      <c r="H30" s="46">
        <v>5</v>
      </c>
      <c r="I30" s="43">
        <v>2</v>
      </c>
      <c r="J30" s="95"/>
      <c r="K30" s="89">
        <f ca="1">OFFSET(Очки!$A$2,F30,D30+OFFSET(Очки!$A$18,0,$C$40-1)-1)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OFFSET(Очки!$A$2,I30,G30+OFFSET(Очки!$A$18,0,$C$40-1)-1)</f>
        <v>5</v>
      </c>
      <c r="P30" s="39">
        <f ca="1">IF(I30&lt;H30,OFFSET(Очки!$A$20,2+H30-I30,IF(G30=1,13-H30,10+G30)),0)</f>
        <v>1.5</v>
      </c>
      <c r="Q30" s="39"/>
      <c r="R30" s="90"/>
      <c r="S30" s="102">
        <f t="shared" ca="1" si="0"/>
        <v>6.5</v>
      </c>
    </row>
    <row r="31" spans="1:19" ht="15.75">
      <c r="A31" s="40">
        <v>24</v>
      </c>
      <c r="B31" s="32" t="s">
        <v>187</v>
      </c>
      <c r="C31" s="33">
        <v>15</v>
      </c>
      <c r="D31" s="42">
        <v>3</v>
      </c>
      <c r="E31" s="43">
        <v>4</v>
      </c>
      <c r="F31" s="44">
        <v>6</v>
      </c>
      <c r="G31" s="45">
        <v>3</v>
      </c>
      <c r="H31" s="46">
        <v>4</v>
      </c>
      <c r="I31" s="43">
        <v>4</v>
      </c>
      <c r="J31" s="95"/>
      <c r="K31" s="89">
        <f ca="1">OFFSET(Очки!$A$2,F31,D31+OFFSET(Очки!$A$18,0,$C$40-1)-1)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OFFSET(Очки!$A$2,I31,G31+OFFSET(Очки!$A$18,0,$C$40-1)-1)</f>
        <v>3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4.5</v>
      </c>
    </row>
    <row r="32" spans="1:19" ht="15.75">
      <c r="A32" s="40">
        <v>25</v>
      </c>
      <c r="B32" s="132" t="s">
        <v>143</v>
      </c>
      <c r="C32" s="33">
        <v>2.5</v>
      </c>
      <c r="D32" s="42">
        <v>3</v>
      </c>
      <c r="E32" s="43">
        <v>6</v>
      </c>
      <c r="F32" s="44">
        <v>11</v>
      </c>
      <c r="G32" s="45">
        <v>3</v>
      </c>
      <c r="H32" s="46">
        <v>2</v>
      </c>
      <c r="I32" s="43">
        <v>3</v>
      </c>
      <c r="J32" s="95"/>
      <c r="K32" s="89">
        <f ca="1">OFFSET(Очки!$A$2,F32,D32+OFFSET(Очки!$A$18,0,$C$40-1)-1)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OFFSET(Очки!$A$2,I32,G32+OFFSET(Очки!$A$18,0,$C$40-1)-1)</f>
        <v>4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132" t="s">
        <v>180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OFFSET(Очки!$A$2,F33,D33+OFFSET(Очки!$A$18,0,$C$40-1)-1)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OFFSET(Очки!$A$2,I33,G33+OFFSET(Очки!$A$18,0,$C$40-1)-1)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4</v>
      </c>
    </row>
    <row r="34" spans="1:19" ht="15.75">
      <c r="A34" s="40">
        <v>27</v>
      </c>
      <c r="B34" s="47" t="s">
        <v>184</v>
      </c>
      <c r="C34" s="33" t="s">
        <v>43</v>
      </c>
      <c r="D34" s="42">
        <v>2</v>
      </c>
      <c r="E34" s="43">
        <v>9</v>
      </c>
      <c r="F34" s="44">
        <v>7</v>
      </c>
      <c r="G34" s="45">
        <v>2</v>
      </c>
      <c r="H34" s="46">
        <v>9</v>
      </c>
      <c r="I34" s="43">
        <v>9</v>
      </c>
      <c r="J34" s="95"/>
      <c r="K34" s="89">
        <f ca="1">OFFSET(Очки!$A$2,F34,D34+OFFSET(Очки!$A$18,0,$C$40-1)-1)</f>
        <v>6.5</v>
      </c>
      <c r="L34" s="39">
        <f ca="1">IF(F34&lt;E34,OFFSET(Очки!$A$20,2+E34-F34,IF(D34=1,13-E34,10+D34)),0)</f>
        <v>1.4</v>
      </c>
      <c r="M34" s="39"/>
      <c r="N34" s="92"/>
      <c r="O34" s="89">
        <f ca="1">OFFSET(Очки!$A$2,I34,G34+OFFSET(Очки!$A$18,0,$C$40-1)-1)</f>
        <v>5.5</v>
      </c>
      <c r="P34" s="39">
        <f ca="1">IF(I34&lt;H34,OFFSET(Очки!$A$20,2+H34-I34,IF(G34=1,13-H34,10+G34)),0)</f>
        <v>0</v>
      </c>
      <c r="Q34" s="39"/>
      <c r="R34" s="90">
        <f>-4-3-3</f>
        <v>-10</v>
      </c>
      <c r="S34" s="102">
        <f t="shared" ca="1" si="0"/>
        <v>3.4000000000000004</v>
      </c>
    </row>
    <row r="35" spans="1:19" ht="15.75">
      <c r="A35" s="40">
        <v>28</v>
      </c>
      <c r="B35" s="47" t="s">
        <v>153</v>
      </c>
      <c r="C35" s="33" t="s">
        <v>43</v>
      </c>
      <c r="D35" s="42">
        <v>2</v>
      </c>
      <c r="E35" s="43">
        <v>2</v>
      </c>
      <c r="F35" s="44">
        <v>10</v>
      </c>
      <c r="G35" s="45">
        <v>3</v>
      </c>
      <c r="H35" s="46">
        <v>7</v>
      </c>
      <c r="I35" s="43">
        <v>7</v>
      </c>
      <c r="J35" s="95"/>
      <c r="K35" s="89">
        <f ca="1">OFFSET(Очки!$A$2,F35,D35+OFFSET(Очки!$A$18,0,$C$40-1)-1)</f>
        <v>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OFFSET(Очки!$A$2,I35,G35+OFFSET(Очки!$A$18,0,$C$40-1)-1)</f>
        <v>1</v>
      </c>
      <c r="P35" s="39">
        <f ca="1">IF(I35&lt;H35,OFFSET(Очки!$A$20,2+H35-I35,IF(G35=1,13-H35,10+G35)),0)</f>
        <v>0</v>
      </c>
      <c r="Q35" s="39"/>
      <c r="R35" s="90">
        <v>-3</v>
      </c>
      <c r="S35" s="102">
        <f t="shared" ca="1" si="0"/>
        <v>3</v>
      </c>
    </row>
    <row r="36" spans="1:19" ht="15.75">
      <c r="A36" s="40">
        <v>29</v>
      </c>
      <c r="B36" s="32" t="s">
        <v>181</v>
      </c>
      <c r="C36" s="33" t="s">
        <v>43</v>
      </c>
      <c r="D36" s="42">
        <v>2</v>
      </c>
      <c r="E36" s="43">
        <v>8</v>
      </c>
      <c r="F36" s="44">
        <v>10</v>
      </c>
      <c r="G36" s="45">
        <v>3</v>
      </c>
      <c r="H36" s="46">
        <v>11</v>
      </c>
      <c r="I36" s="43">
        <v>10</v>
      </c>
      <c r="J36" s="95"/>
      <c r="K36" s="89">
        <f ca="1">OFFSET(Очки!$A$2,F36,D36+OFFSET(Очки!$A$18,0,$C$40-1)-1)</f>
        <v>5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OFFSET(Очки!$A$2,I36,G36+OFFSET(Очки!$A$18,0,$C$40-1)-1)</f>
        <v>0</v>
      </c>
      <c r="P36" s="39">
        <f ca="1">IF(I36&lt;H36,OFFSET(Очки!$A$20,2+H36-I36,IF(G36=1,13-H36,10+G36)),0)</f>
        <v>0.5</v>
      </c>
      <c r="Q36" s="39"/>
      <c r="R36" s="90">
        <v>-4</v>
      </c>
      <c r="S36" s="102">
        <f t="shared" ca="1" si="0"/>
        <v>1.5</v>
      </c>
    </row>
    <row r="37" spans="1:19" ht="15.75">
      <c r="A37" s="40">
        <v>30</v>
      </c>
      <c r="B37" s="47" t="s">
        <v>149</v>
      </c>
      <c r="C37" s="33" t="s">
        <v>43</v>
      </c>
      <c r="D37" s="42">
        <v>3</v>
      </c>
      <c r="E37" s="43">
        <v>1</v>
      </c>
      <c r="F37" s="44">
        <v>8</v>
      </c>
      <c r="G37" s="45">
        <v>3</v>
      </c>
      <c r="H37" s="46">
        <v>1</v>
      </c>
      <c r="I37" s="43">
        <v>9</v>
      </c>
      <c r="J37" s="95"/>
      <c r="K37" s="89">
        <f ca="1">OFFSET(Очки!$A$2,F37,D37+OFFSET(Очки!$A$18,0,$C$40-1)-1)</f>
        <v>0.5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OFFSET(Очки!$A$2,I37,G37+OFFSET(Очки!$A$18,0,$C$40-1)-1)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0.5</v>
      </c>
    </row>
    <row r="38" spans="1:19" ht="15.75">
      <c r="A38" s="40">
        <v>31</v>
      </c>
      <c r="B38" s="47" t="s">
        <v>188</v>
      </c>
      <c r="C38" s="33" t="s">
        <v>43</v>
      </c>
      <c r="D38" s="49">
        <v>3</v>
      </c>
      <c r="E38" s="50">
        <v>10</v>
      </c>
      <c r="F38" s="51">
        <v>9</v>
      </c>
      <c r="G38" s="45">
        <v>3</v>
      </c>
      <c r="H38" s="52">
        <v>9</v>
      </c>
      <c r="I38" s="50">
        <v>8</v>
      </c>
      <c r="J38" s="95"/>
      <c r="K38" s="89">
        <f ca="1">OFFSET(Очки!$A$2,F38,D38+OFFSET(Очки!$A$18,0,$C$40-1)-1)</f>
        <v>0</v>
      </c>
      <c r="L38" s="39">
        <f ca="1">IF(F38&lt;E38,OFFSET(Очки!$A$20,2+E38-F38,IF(D38=1,13-E38,10+D38)),0)</f>
        <v>0.5</v>
      </c>
      <c r="M38" s="39"/>
      <c r="N38" s="92"/>
      <c r="O38" s="89">
        <f ca="1">OFFSET(Очки!$A$2,I38,G38+OFFSET(Очки!$A$18,0,$C$40-1)-1)</f>
        <v>0.5</v>
      </c>
      <c r="P38" s="39">
        <f ca="1">IF(I38&lt;H38,OFFSET(Очки!$A$20,2+H38-I38,IF(G38=1,13-H38,10+G38)),0)</f>
        <v>0.5</v>
      </c>
      <c r="Q38" s="39"/>
      <c r="R38" s="90">
        <v>-3</v>
      </c>
      <c r="S38" s="102">
        <f t="shared" ca="1" si="0"/>
        <v>-1.5</v>
      </c>
    </row>
    <row r="39" spans="1:19" ht="16.5" hidden="1" thickBot="1">
      <c r="A39" s="40" t="e">
        <f ca="1">RANK(S39,S$6:OFFSET(S$6,0,0,COUNTA(B$6:B$39)))</f>
        <v>#N/A</v>
      </c>
      <c r="B39" s="53"/>
      <c r="C39" s="54" t="s">
        <v>43</v>
      </c>
      <c r="D39" s="55"/>
      <c r="E39" s="56"/>
      <c r="F39" s="57"/>
      <c r="G39" s="58"/>
      <c r="H39" s="59"/>
      <c r="I39" s="56"/>
      <c r="J39" s="96"/>
      <c r="K39" s="55">
        <f ca="1">OFFSET(Очки!$A$2,F39,D39+OFFSET(Очки!$A$18,0,$C$40-1)-1)</f>
        <v>0</v>
      </c>
      <c r="L39" s="59">
        <f ca="1">IF(F39&lt;E39,OFFSET(Очки!$A$20,2+E39-F39,IF(D39=1,13-E39,10+D39)),0)</f>
        <v>0</v>
      </c>
      <c r="M39" s="59"/>
      <c r="N39" s="93"/>
      <c r="O39" s="55">
        <f ca="1">OFFSET(Очки!$A$2,I39,G39+OFFSET(Очки!$A$18,0,$C$40-1)-1)</f>
        <v>0</v>
      </c>
      <c r="P39" s="59">
        <f ca="1">IF(I39&lt;H39,OFFSET(Очки!$A$20,2+H39-I39,IF(G39=1,13-H39,10+G39)),0)</f>
        <v>0</v>
      </c>
      <c r="Q39" s="59"/>
      <c r="R39" s="57"/>
      <c r="S39" s="103">
        <f ca="1">SUM(J39:R39)</f>
        <v>0</v>
      </c>
    </row>
    <row r="40" spans="1:19" ht="15.75">
      <c r="A40" s="60"/>
      <c r="B40" s="61" t="s">
        <v>44</v>
      </c>
      <c r="C40" s="61">
        <f>COUNTA(B6:B39)</f>
        <v>33</v>
      </c>
      <c r="D40" s="62"/>
      <c r="E40" s="62"/>
      <c r="F40" s="63"/>
      <c r="G40" s="63"/>
      <c r="H40" s="63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</row>
  </sheetData>
  <sortState ref="A6:S38">
    <sortCondition descending="1" ref="S6:S38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9">
    <cfRule type="expression" dxfId="13" priority="2">
      <formula>AND(E6&gt;F6,L6=0)</formula>
    </cfRule>
  </conditionalFormatting>
  <conditionalFormatting sqref="P6:P39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8"/>
  <sheetViews>
    <sheetView topLeftCell="A3" zoomScale="80" zoomScaleNormal="80" workbookViewId="0">
      <selection activeCell="B22" sqref="B2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198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RANK(S6,S$6:OFFSET(S$6,0,0,COUNTA(B$6:B$47)))</f>
        <v>1</v>
      </c>
      <c r="B6" s="144" t="s">
        <v>60</v>
      </c>
      <c r="C6" s="100" t="s">
        <v>43</v>
      </c>
      <c r="D6" s="34">
        <v>1</v>
      </c>
      <c r="E6" s="35">
        <v>8</v>
      </c>
      <c r="F6" s="36">
        <v>3</v>
      </c>
      <c r="G6" s="37">
        <v>1</v>
      </c>
      <c r="H6" s="38">
        <v>11</v>
      </c>
      <c r="I6" s="35">
        <v>5</v>
      </c>
      <c r="J6" s="94">
        <v>0.5</v>
      </c>
      <c r="K6" s="86">
        <f ca="1">OFFSET(Очки!$A$2,F6,D6+OFFSET(Очки!$A$18,0,$C$48-1)-1)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OFFSET(Очки!$A$2,I6,G6+OFFSET(Очки!$A$18,0,$C$48-1)-1)</f>
        <v>12</v>
      </c>
      <c r="P6" s="87">
        <f ca="1">IF(I6&lt;H6,OFFSET(Очки!$A$20,2+H6-I6,IF(G6=1,13-H6,10+G6)),0)</f>
        <v>7</v>
      </c>
      <c r="Q6" s="87">
        <v>2</v>
      </c>
      <c r="R6" s="88"/>
      <c r="S6" s="101">
        <f t="shared" ref="S6:S29" ca="1" si="0">SUM(J6:R6)</f>
        <v>42.5</v>
      </c>
    </row>
    <row r="7" spans="1:19" ht="15.75" hidden="1">
      <c r="A7" s="40">
        <f ca="1">RANK(S7,S$6:OFFSET(S$6,0,0,COUNTA(B$6:B$47)))</f>
        <v>2</v>
      </c>
      <c r="B7" s="48" t="s">
        <v>192</v>
      </c>
      <c r="C7" s="33">
        <v>7.5</v>
      </c>
      <c r="D7" s="42">
        <v>1</v>
      </c>
      <c r="E7" s="43">
        <v>6</v>
      </c>
      <c r="F7" s="44">
        <v>1</v>
      </c>
      <c r="G7" s="45">
        <v>1</v>
      </c>
      <c r="H7" s="46">
        <v>10</v>
      </c>
      <c r="I7" s="43">
        <v>9</v>
      </c>
      <c r="J7" s="95"/>
      <c r="K7" s="89">
        <f ca="1">OFFSET(Очки!$A$2,F7,D7+OFFSET(Очки!$A$18,0,$C$48-1)-1)</f>
        <v>16</v>
      </c>
      <c r="L7" s="39">
        <f ca="1">IF(F7&lt;E7,OFFSET(Очки!$A$20,2+E7-F7,IF(D7=1,13-E7,10+D7)),0)</f>
        <v>4.1000000000000005</v>
      </c>
      <c r="M7" s="39">
        <v>1.5</v>
      </c>
      <c r="N7" s="92"/>
      <c r="O7" s="89">
        <f ca="1">OFFSET(Очки!$A$2,I7,G7+OFFSET(Очки!$A$18,0,$C$48-1)-1)</f>
        <v>10</v>
      </c>
      <c r="P7" s="39">
        <f ca="1">IF(I7&lt;H7,OFFSET(Очки!$A$20,2+H7-I7,IF(G7=1,13-H7,10+G7)),0)</f>
        <v>1.2</v>
      </c>
      <c r="Q7" s="39">
        <v>1.5</v>
      </c>
      <c r="R7" s="90"/>
      <c r="S7" s="102">
        <f t="shared" ca="1" si="0"/>
        <v>34.300000000000004</v>
      </c>
    </row>
    <row r="8" spans="1:19" ht="15.75">
      <c r="A8" s="40">
        <v>2</v>
      </c>
      <c r="B8" s="48" t="s">
        <v>53</v>
      </c>
      <c r="C8" s="33" t="s">
        <v>43</v>
      </c>
      <c r="D8" s="42">
        <v>2</v>
      </c>
      <c r="E8" s="43">
        <v>11</v>
      </c>
      <c r="F8" s="44">
        <v>2</v>
      </c>
      <c r="G8" s="45">
        <v>1</v>
      </c>
      <c r="H8" s="46">
        <v>5</v>
      </c>
      <c r="I8" s="43">
        <v>2</v>
      </c>
      <c r="J8" s="95"/>
      <c r="K8" s="89">
        <f ca="1">OFFSET(Очки!$A$2,F8,D8+OFFSET(Очки!$A$18,0,$C$48-1)-1)</f>
        <v>10.5</v>
      </c>
      <c r="L8" s="39">
        <f ca="1">IF(F8&lt;E8,OFFSET(Очки!$A$20,2+E8-F8,IF(D8=1,13-E8,10+D8)),0)</f>
        <v>6.3</v>
      </c>
      <c r="M8" s="39"/>
      <c r="N8" s="92"/>
      <c r="O8" s="89">
        <f ca="1">OFFSET(Очки!$A$2,I8,G8+OFFSET(Очки!$A$18,0,$C$48-1)-1)</f>
        <v>15</v>
      </c>
      <c r="P8" s="39">
        <f ca="1">IF(I8&lt;H8,OFFSET(Очки!$A$20,2+H8-I8,IF(G8=1,13-H8,10+G8)),0)</f>
        <v>2.4000000000000004</v>
      </c>
      <c r="Q8" s="39"/>
      <c r="R8" s="90"/>
      <c r="S8" s="102">
        <f t="shared" ca="1" si="0"/>
        <v>34.200000000000003</v>
      </c>
    </row>
    <row r="9" spans="1:19" ht="15.75">
      <c r="A9" s="40">
        <v>3</v>
      </c>
      <c r="B9" s="48" t="s">
        <v>193</v>
      </c>
      <c r="C9" s="33">
        <v>7.5</v>
      </c>
      <c r="D9" s="42">
        <v>1</v>
      </c>
      <c r="E9" s="43">
        <v>7</v>
      </c>
      <c r="F9" s="44">
        <v>2</v>
      </c>
      <c r="G9" s="45">
        <v>1</v>
      </c>
      <c r="H9" s="46">
        <v>12</v>
      </c>
      <c r="I9" s="43">
        <v>7</v>
      </c>
      <c r="J9" s="95"/>
      <c r="K9" s="89">
        <f ca="1">OFFSET(Очки!$A$2,F9,D9+OFFSET(Очки!$A$18,0,$C$48-1)-1)</f>
        <v>15</v>
      </c>
      <c r="L9" s="39">
        <f ca="1">IF(F9&lt;E9,OFFSET(Очки!$A$20,2+E9-F9,IF(D9=1,13-E9,10+D9)),0)</f>
        <v>4.5</v>
      </c>
      <c r="M9" s="39">
        <v>2.5</v>
      </c>
      <c r="N9" s="92">
        <f>-5-3</f>
        <v>-8</v>
      </c>
      <c r="O9" s="89">
        <f ca="1">OFFSET(Очки!$A$2,I9,G9+OFFSET(Очки!$A$18,0,$C$48-1)-1)</f>
        <v>11</v>
      </c>
      <c r="P9" s="39">
        <f ca="1">IF(I9&lt;H9,OFFSET(Очки!$A$20,2+H9-I9,IF(G9=1,13-H9,10+G9)),0)</f>
        <v>6.2</v>
      </c>
      <c r="Q9" s="39">
        <v>1</v>
      </c>
      <c r="R9" s="90"/>
      <c r="S9" s="102">
        <f t="shared" ca="1" si="0"/>
        <v>32.200000000000003</v>
      </c>
    </row>
    <row r="10" spans="1:19" ht="15.75">
      <c r="A10" s="40">
        <v>4</v>
      </c>
      <c r="B10" s="47" t="s">
        <v>191</v>
      </c>
      <c r="C10" s="33" t="s">
        <v>43</v>
      </c>
      <c r="D10" s="42">
        <v>1</v>
      </c>
      <c r="E10" s="43">
        <v>4</v>
      </c>
      <c r="F10" s="44">
        <v>6</v>
      </c>
      <c r="G10" s="45">
        <v>1</v>
      </c>
      <c r="H10" s="46">
        <v>3</v>
      </c>
      <c r="I10" s="43">
        <v>1</v>
      </c>
      <c r="J10" s="95"/>
      <c r="K10" s="89">
        <f ca="1">OFFSET(Очки!$A$2,F10,D10+OFFSET(Очки!$A$18,0,$C$48-1)-1)</f>
        <v>11.5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OFFSET(Очки!$A$2,I10,G10+OFFSET(Очки!$A$18,0,$C$48-1)-1)</f>
        <v>16</v>
      </c>
      <c r="P10" s="39">
        <f ca="1">IF(I10&lt;H10,OFFSET(Очки!$A$20,2+H10-I10,IF(G10=1,13-H10,10+G10)),0)</f>
        <v>1.4</v>
      </c>
      <c r="Q10" s="39"/>
      <c r="R10" s="90"/>
      <c r="S10" s="102">
        <f t="shared" ca="1" si="0"/>
        <v>28.9</v>
      </c>
    </row>
    <row r="11" spans="1:19" ht="15.75">
      <c r="A11" s="40">
        <v>5</v>
      </c>
      <c r="B11" s="48" t="s">
        <v>69</v>
      </c>
      <c r="C11" s="33" t="s">
        <v>43</v>
      </c>
      <c r="D11" s="42">
        <v>1</v>
      </c>
      <c r="E11" s="43">
        <v>2</v>
      </c>
      <c r="F11" s="44">
        <v>5</v>
      </c>
      <c r="G11" s="45">
        <v>2</v>
      </c>
      <c r="H11" s="46">
        <v>5</v>
      </c>
      <c r="I11" s="43">
        <v>1</v>
      </c>
      <c r="J11" s="95"/>
      <c r="K11" s="89">
        <f ca="1">OFFSET(Очки!$A$2,F11,D11+OFFSET(Очки!$A$18,0,$C$48-1)-1)</f>
        <v>12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OFFSET(Очки!$A$2,I11,G11+OFFSET(Очки!$A$18,0,$C$48-1)-1)</f>
        <v>11.5</v>
      </c>
      <c r="P11" s="39">
        <f ca="1">IF(I11&lt;H11,OFFSET(Очки!$A$20,2+H11-I11,IF(G11=1,13-H11,10+G11)),0)</f>
        <v>2.8</v>
      </c>
      <c r="Q11" s="39">
        <v>2.5</v>
      </c>
      <c r="R11" s="90"/>
      <c r="S11" s="102">
        <f t="shared" ca="1" si="0"/>
        <v>28.8</v>
      </c>
    </row>
    <row r="12" spans="1:19" ht="15.75">
      <c r="A12" s="40">
        <v>6</v>
      </c>
      <c r="B12" s="48" t="s">
        <v>134</v>
      </c>
      <c r="C12" s="33">
        <v>7.5</v>
      </c>
      <c r="D12" s="42">
        <v>1</v>
      </c>
      <c r="E12" s="43">
        <v>12</v>
      </c>
      <c r="F12" s="44">
        <v>7</v>
      </c>
      <c r="G12" s="45">
        <v>1</v>
      </c>
      <c r="H12" s="46">
        <v>8</v>
      </c>
      <c r="I12" s="43">
        <v>7</v>
      </c>
      <c r="J12" s="95">
        <v>2.5</v>
      </c>
      <c r="K12" s="89">
        <f ca="1">OFFSET(Очки!$A$2,F12,D12+OFFSET(Очки!$A$18,0,$C$48-1)-1)</f>
        <v>11</v>
      </c>
      <c r="L12" s="39">
        <f ca="1">IF(F12&lt;E12,OFFSET(Очки!$A$20,2+E12-F12,IF(D12=1,13-E12,10+D12)),0)</f>
        <v>6.2</v>
      </c>
      <c r="M12" s="39">
        <v>0.5</v>
      </c>
      <c r="N12" s="92"/>
      <c r="O12" s="89">
        <f ca="1">OFFSET(Очки!$A$2,I12,G12+OFFSET(Очки!$A$18,0,$C$48-1)-1)</f>
        <v>11</v>
      </c>
      <c r="P12" s="39">
        <f ca="1">IF(I12&lt;H12,OFFSET(Очки!$A$20,2+H12-I12,IF(G12=1,13-H12,10+G12)),0)</f>
        <v>1.2</v>
      </c>
      <c r="Q12" s="39">
        <v>0.5</v>
      </c>
      <c r="R12" s="90">
        <f>-3-3</f>
        <v>-6</v>
      </c>
      <c r="S12" s="102">
        <f t="shared" ca="1" si="0"/>
        <v>26.9</v>
      </c>
    </row>
    <row r="13" spans="1:19" ht="15.75">
      <c r="A13" s="40">
        <v>7</v>
      </c>
      <c r="B13" s="48" t="s">
        <v>87</v>
      </c>
      <c r="C13" s="33" t="s">
        <v>43</v>
      </c>
      <c r="D13" s="42">
        <v>1</v>
      </c>
      <c r="E13" s="43">
        <v>11</v>
      </c>
      <c r="F13" s="44">
        <v>9</v>
      </c>
      <c r="G13" s="45">
        <v>1</v>
      </c>
      <c r="H13" s="46">
        <v>2</v>
      </c>
      <c r="I13" s="43">
        <v>5</v>
      </c>
      <c r="J13" s="95">
        <v>2</v>
      </c>
      <c r="K13" s="89">
        <f ca="1">OFFSET(Очки!$A$2,F13,D13+OFFSET(Очки!$A$18,0,$C$48-1)-1)</f>
        <v>10</v>
      </c>
      <c r="L13" s="39">
        <f ca="1">IF(F13&lt;E13,OFFSET(Очки!$A$20,2+E13-F13,IF(D13=1,13-E13,10+D13)),0)</f>
        <v>2.5</v>
      </c>
      <c r="M13" s="39"/>
      <c r="N13" s="92"/>
      <c r="O13" s="89">
        <f ca="1">OFFSET(Очки!$A$2,I13,G13+OFFSET(Очки!$A$18,0,$C$48-1)-1)</f>
        <v>12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26.5</v>
      </c>
    </row>
    <row r="14" spans="1:19" ht="15.75">
      <c r="A14" s="40">
        <v>8</v>
      </c>
      <c r="B14" s="48" t="s">
        <v>88</v>
      </c>
      <c r="C14" s="33">
        <v>10</v>
      </c>
      <c r="D14" s="42">
        <v>2</v>
      </c>
      <c r="E14" s="43">
        <v>10</v>
      </c>
      <c r="F14" s="44">
        <v>6</v>
      </c>
      <c r="G14" s="45">
        <v>1</v>
      </c>
      <c r="H14" s="46">
        <v>6</v>
      </c>
      <c r="I14" s="43">
        <v>3</v>
      </c>
      <c r="J14" s="95"/>
      <c r="K14" s="89">
        <f ca="1">OFFSET(Очки!$A$2,F14,D14+OFFSET(Очки!$A$18,0,$C$48-1)-1)</f>
        <v>7</v>
      </c>
      <c r="L14" s="39">
        <f ca="1">IF(F14&lt;E14,OFFSET(Очки!$A$20,2+E14-F14,IF(D14=1,13-E14,10+D14)),0)</f>
        <v>2.8</v>
      </c>
      <c r="M14" s="39"/>
      <c r="N14" s="92">
        <v>-3</v>
      </c>
      <c r="O14" s="89">
        <f ca="1">OFFSET(Очки!$A$2,I14,G14+OFFSET(Очки!$A$18,0,$C$48-1)-1)</f>
        <v>14</v>
      </c>
      <c r="P14" s="39">
        <f ca="1">IF(I14&lt;H14,OFFSET(Очки!$A$20,2+H14-I14,IF(G14=1,13-H14,10+G14)),0)</f>
        <v>2.7</v>
      </c>
      <c r="Q14" s="39"/>
      <c r="R14" s="90"/>
      <c r="S14" s="102">
        <f t="shared" ca="1" si="0"/>
        <v>23.5</v>
      </c>
    </row>
    <row r="15" spans="1:19" ht="15.75">
      <c r="A15" s="40">
        <v>8</v>
      </c>
      <c r="B15" s="48" t="s">
        <v>157</v>
      </c>
      <c r="C15" s="33" t="s">
        <v>43</v>
      </c>
      <c r="D15" s="42">
        <v>2</v>
      </c>
      <c r="E15" s="43">
        <v>6</v>
      </c>
      <c r="F15" s="44">
        <v>1</v>
      </c>
      <c r="G15" s="45">
        <v>1</v>
      </c>
      <c r="H15" s="46">
        <v>7</v>
      </c>
      <c r="I15" s="43">
        <v>12</v>
      </c>
      <c r="J15" s="95"/>
      <c r="K15" s="89">
        <f ca="1">OFFSET(Очки!$A$2,F15,D15+OFFSET(Очки!$A$18,0,$C$48-1)-1)</f>
        <v>11.5</v>
      </c>
      <c r="L15" s="39">
        <f ca="1">IF(F15&lt;E15,OFFSET(Очки!$A$20,2+E15-F15,IF(D15=1,13-E15,10+D15)),0)</f>
        <v>3.5</v>
      </c>
      <c r="M15" s="39"/>
      <c r="N15" s="92"/>
      <c r="O15" s="89">
        <f ca="1">OFFSET(Очки!$A$2,I15,G15+OFFSET(Очки!$A$18,0,$C$48-1)-1)</f>
        <v>8.5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23.5</v>
      </c>
    </row>
    <row r="16" spans="1:19" ht="15.75">
      <c r="A16" s="40">
        <v>10</v>
      </c>
      <c r="B16" s="32" t="s">
        <v>189</v>
      </c>
      <c r="C16" s="33">
        <v>20</v>
      </c>
      <c r="D16" s="42">
        <v>1</v>
      </c>
      <c r="E16" s="43">
        <v>5</v>
      </c>
      <c r="F16" s="44">
        <v>11</v>
      </c>
      <c r="G16" s="45">
        <v>1</v>
      </c>
      <c r="H16" s="46">
        <v>9</v>
      </c>
      <c r="I16" s="43">
        <v>4</v>
      </c>
      <c r="J16" s="95"/>
      <c r="K16" s="89">
        <f ca="1">OFFSET(Очки!$A$2,F16,D16+OFFSET(Очки!$A$18,0,$C$48-1)-1)</f>
        <v>9</v>
      </c>
      <c r="L16" s="39">
        <f ca="1">IF(F16&lt;E16,OFFSET(Очки!$A$20,2+E16-F16,IF(D16=1,13-E16,10+D16)),0)</f>
        <v>0</v>
      </c>
      <c r="M16" s="39">
        <v>1</v>
      </c>
      <c r="N16" s="92"/>
      <c r="O16" s="89">
        <f ca="1">OFFSET(Очки!$A$2,I16,G16+OFFSET(Очки!$A$18,0,$C$48-1)-1)</f>
        <v>13</v>
      </c>
      <c r="P16" s="39">
        <f ca="1">IF(I16&lt;H16,OFFSET(Очки!$A$20,2+H16-I16,IF(G16=1,13-H16,10+G16)),0)</f>
        <v>5.4</v>
      </c>
      <c r="Q16" s="39"/>
      <c r="R16" s="90">
        <f>-4-3</f>
        <v>-7</v>
      </c>
      <c r="S16" s="102">
        <f t="shared" ca="1" si="0"/>
        <v>21.4</v>
      </c>
    </row>
    <row r="17" spans="1:19" ht="15.75">
      <c r="A17" s="40">
        <v>11</v>
      </c>
      <c r="B17" s="41" t="s">
        <v>190</v>
      </c>
      <c r="C17" s="33">
        <v>15</v>
      </c>
      <c r="D17" s="42">
        <v>1</v>
      </c>
      <c r="E17" s="43">
        <v>3</v>
      </c>
      <c r="F17" s="44">
        <v>8</v>
      </c>
      <c r="G17" s="45">
        <v>2</v>
      </c>
      <c r="H17" s="46">
        <v>6</v>
      </c>
      <c r="I17" s="43">
        <v>4</v>
      </c>
      <c r="J17" s="95"/>
      <c r="K17" s="89">
        <f ca="1">OFFSET(Очки!$A$2,F17,D17+OFFSET(Очки!$A$18,0,$C$48-1)-1)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8.5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8" t="s">
        <v>195</v>
      </c>
      <c r="C18" s="33" t="s">
        <v>43</v>
      </c>
      <c r="D18" s="42">
        <v>1</v>
      </c>
      <c r="E18" s="43">
        <v>9</v>
      </c>
      <c r="F18" s="44">
        <v>11</v>
      </c>
      <c r="G18" s="45">
        <v>2</v>
      </c>
      <c r="H18" s="46">
        <v>2</v>
      </c>
      <c r="I18" s="43">
        <v>3</v>
      </c>
      <c r="J18" s="95">
        <v>1</v>
      </c>
      <c r="K18" s="89">
        <f ca="1">OFFSET(Очки!$A$2,F18,D18+OFFSET(Очки!$A$18,0,$C$48-1)-1)</f>
        <v>9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OFFSET(Очки!$A$2,I18,G18+OFFSET(Очки!$A$18,0,$C$48-1)-1)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19.5</v>
      </c>
    </row>
    <row r="19" spans="1:19" ht="15.75">
      <c r="A19" s="40">
        <v>13</v>
      </c>
      <c r="B19" s="48" t="s">
        <v>85</v>
      </c>
      <c r="C19" s="33" t="s">
        <v>43</v>
      </c>
      <c r="D19" s="42">
        <v>2</v>
      </c>
      <c r="E19" s="43">
        <v>7</v>
      </c>
      <c r="F19" s="44">
        <v>5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OFFSET(Очки!$A$2,F19,D19+OFFSET(Очки!$A$18,0,$C$48-1)-1)</f>
        <v>7.5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OFFSET(Очки!$A$2,I19,G19+OFFSET(Очки!$A$18,0,$C$48-1)-1)</f>
        <v>10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18.899999999999999</v>
      </c>
    </row>
    <row r="20" spans="1:19" ht="15.75">
      <c r="A20" s="40">
        <v>14</v>
      </c>
      <c r="B20" s="48" t="s">
        <v>161</v>
      </c>
      <c r="C20" s="33">
        <v>7.5</v>
      </c>
      <c r="D20" s="42">
        <v>2</v>
      </c>
      <c r="E20" s="43">
        <v>9</v>
      </c>
      <c r="F20" s="44">
        <v>8</v>
      </c>
      <c r="G20" s="45">
        <v>2</v>
      </c>
      <c r="H20" s="46">
        <v>10</v>
      </c>
      <c r="I20" s="43">
        <v>5</v>
      </c>
      <c r="J20" s="95"/>
      <c r="K20" s="89">
        <f ca="1">OFFSET(Очки!$A$2,F20,D20+OFFSET(Очки!$A$18,0,$C$48-1)-1)</f>
        <v>6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OFFSET(Очки!$A$2,I20,G20+OFFSET(Очки!$A$18,0,$C$48-1)-1)</f>
        <v>7.5</v>
      </c>
      <c r="P20" s="39">
        <f ca="1">IF(I20&lt;H20,OFFSET(Очки!$A$20,2+H20-I20,IF(G20=1,13-H20,10+G20)),0)</f>
        <v>3.5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8" t="s">
        <v>179</v>
      </c>
      <c r="C21" s="33" t="s">
        <v>43</v>
      </c>
      <c r="D21" s="42">
        <v>1</v>
      </c>
      <c r="E21" s="43">
        <v>10</v>
      </c>
      <c r="F21" s="44">
        <v>7</v>
      </c>
      <c r="G21" s="45">
        <v>1</v>
      </c>
      <c r="H21" s="46">
        <v>1</v>
      </c>
      <c r="I21" s="43">
        <v>10</v>
      </c>
      <c r="J21" s="95">
        <v>1.5</v>
      </c>
      <c r="K21" s="89">
        <f ca="1">OFFSET(Очки!$A$2,F21,D21+OFFSET(Очки!$A$18,0,$C$48-1)-1)</f>
        <v>11</v>
      </c>
      <c r="L21" s="39">
        <f ca="1">IF(F21&lt;E21,OFFSET(Очки!$A$20,2+E21-F21,IF(D21=1,13-E21,10+D21)),0)</f>
        <v>3.5999999999999996</v>
      </c>
      <c r="M21" s="39"/>
      <c r="N21" s="92">
        <f>-4-4</f>
        <v>-8</v>
      </c>
      <c r="O21" s="89">
        <f ca="1">OFFSET(Очки!$A$2,I21,G21+OFFSET(Очки!$A$18,0,$C$48-1)-1)</f>
        <v>9.5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17.600000000000001</v>
      </c>
    </row>
    <row r="22" spans="1:19" ht="15.75">
      <c r="A22" s="40">
        <v>16</v>
      </c>
      <c r="B22" s="48" t="s">
        <v>180</v>
      </c>
      <c r="C22" s="33" t="s">
        <v>43</v>
      </c>
      <c r="D22" s="42">
        <v>2</v>
      </c>
      <c r="E22" s="43">
        <v>3</v>
      </c>
      <c r="F22" s="44">
        <v>3</v>
      </c>
      <c r="G22" s="45">
        <v>2</v>
      </c>
      <c r="H22" s="46">
        <v>9</v>
      </c>
      <c r="I22" s="43">
        <v>7</v>
      </c>
      <c r="J22" s="95"/>
      <c r="K22" s="89">
        <f ca="1">OFFSET(Очки!$A$2,F22,D22+OFFSET(Очки!$A$18,0,$C$48-1)-1)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OFFSET(Очки!$A$2,I22,G22+OFFSET(Очки!$A$18,0,$C$48-1)-1)</f>
        <v>6.5</v>
      </c>
      <c r="P22" s="39">
        <f ca="1">IF(I22&lt;H22,OFFSET(Очки!$A$20,2+H22-I22,IF(G22=1,13-H22,10+G22)),0)</f>
        <v>1.4</v>
      </c>
      <c r="Q22" s="39"/>
      <c r="R22" s="90"/>
      <c r="S22" s="102">
        <f t="shared" ca="1" si="0"/>
        <v>17.399999999999999</v>
      </c>
    </row>
    <row r="23" spans="1:19" ht="15.75">
      <c r="A23" s="40">
        <v>17</v>
      </c>
      <c r="B23" s="48" t="s">
        <v>135</v>
      </c>
      <c r="C23" s="33" t="s">
        <v>43</v>
      </c>
      <c r="D23" s="42">
        <v>1</v>
      </c>
      <c r="E23" s="43">
        <v>1</v>
      </c>
      <c r="F23" s="44">
        <v>4</v>
      </c>
      <c r="G23" s="45">
        <v>2</v>
      </c>
      <c r="H23" s="46">
        <v>7</v>
      </c>
      <c r="I23" s="43">
        <v>10</v>
      </c>
      <c r="J23" s="95"/>
      <c r="K23" s="89">
        <f ca="1">OFFSET(Очки!$A$2,F23,D23+OFFSET(Очки!$A$18,0,$C$48-1)-1)</f>
        <v>13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OFFSET(Очки!$A$2,I23,G23+OFFSET(Очки!$A$18,0,$C$48-1)-1)</f>
        <v>5</v>
      </c>
      <c r="P23" s="39">
        <f ca="1">IF(I23&lt;H23,OFFSET(Очки!$A$20,2+H23-I23,IF(G23=1,13-H23,10+G23)),0)</f>
        <v>0</v>
      </c>
      <c r="Q23" s="39"/>
      <c r="R23" s="90">
        <v>-1</v>
      </c>
      <c r="S23" s="102">
        <f t="shared" ca="1" si="0"/>
        <v>17</v>
      </c>
    </row>
    <row r="24" spans="1:19" ht="15.75">
      <c r="A24" s="40">
        <v>18</v>
      </c>
      <c r="B24" s="48" t="s">
        <v>196</v>
      </c>
      <c r="C24" s="33" t="s">
        <v>43</v>
      </c>
      <c r="D24" s="42">
        <v>2</v>
      </c>
      <c r="E24" s="43">
        <v>2</v>
      </c>
      <c r="F24" s="44">
        <v>10</v>
      </c>
      <c r="G24" s="45">
        <v>2</v>
      </c>
      <c r="H24" s="46">
        <v>1</v>
      </c>
      <c r="I24" s="43">
        <v>2</v>
      </c>
      <c r="J24" s="95"/>
      <c r="K24" s="89">
        <f ca="1">OFFSET(Очки!$A$2,F24,D24+OFFSET(Очки!$A$18,0,$C$48-1)-1)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10.5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15.5</v>
      </c>
    </row>
    <row r="25" spans="1:19" ht="15.75">
      <c r="A25" s="40">
        <v>19</v>
      </c>
      <c r="B25" s="48" t="s">
        <v>100</v>
      </c>
      <c r="C25" s="33" t="s">
        <v>43</v>
      </c>
      <c r="D25" s="42">
        <v>2</v>
      </c>
      <c r="E25" s="43">
        <v>4</v>
      </c>
      <c r="F25" s="44">
        <v>4</v>
      </c>
      <c r="G25" s="45">
        <v>2</v>
      </c>
      <c r="H25" s="46">
        <v>4</v>
      </c>
      <c r="I25" s="43">
        <v>9</v>
      </c>
      <c r="J25" s="95"/>
      <c r="K25" s="89">
        <f ca="1">OFFSET(Очки!$A$2,F25,D25+OFFSET(Очки!$A$18,0,$C$48-1)-1)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5.5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v>20</v>
      </c>
      <c r="B26" s="48" t="s">
        <v>153</v>
      </c>
      <c r="C26" s="33" t="s">
        <v>43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6</v>
      </c>
      <c r="J26" s="95"/>
      <c r="K26" s="89">
        <f ca="1">OFFSET(Очки!$A$2,F26,D26+OFFSET(Очки!$A$18,0,$C$48-1)-1)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OFFSET(Очки!$A$2,I26,G26+OFFSET(Очки!$A$18,0,$C$48-1)-1)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8" t="s">
        <v>188</v>
      </c>
      <c r="C27" s="33" t="s">
        <v>43</v>
      </c>
      <c r="D27" s="42">
        <v>2</v>
      </c>
      <c r="E27" s="43">
        <v>5</v>
      </c>
      <c r="F27" s="44">
        <v>7</v>
      </c>
      <c r="G27" s="45">
        <v>2</v>
      </c>
      <c r="H27" s="46">
        <v>8</v>
      </c>
      <c r="I27" s="43">
        <v>8</v>
      </c>
      <c r="J27" s="95"/>
      <c r="K27" s="89">
        <f ca="1">OFFSET(Очки!$A$2,F27,D27+OFFSET(Очки!$A$18,0,$C$48-1)-1)</f>
        <v>6.5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6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12.5</v>
      </c>
    </row>
    <row r="28" spans="1:19" ht="15.75">
      <c r="A28" s="40">
        <v>22</v>
      </c>
      <c r="B28" s="48" t="s">
        <v>197</v>
      </c>
      <c r="C28" s="33" t="s">
        <v>43</v>
      </c>
      <c r="D28" s="42">
        <v>2</v>
      </c>
      <c r="E28" s="43">
        <v>1</v>
      </c>
      <c r="F28" s="44">
        <v>10</v>
      </c>
      <c r="G28" s="45"/>
      <c r="H28" s="46"/>
      <c r="I28" s="43"/>
      <c r="J28" s="95"/>
      <c r="K28" s="89">
        <f ca="1">OFFSET(Очки!$A$2,F28,D28+OFFSET(Очки!$A$18,0,$C$48-1)-1)</f>
        <v>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19" ht="15.75">
      <c r="A29" s="40">
        <v>23</v>
      </c>
      <c r="B29" s="48" t="s">
        <v>194</v>
      </c>
      <c r="C29" s="33" t="s">
        <v>43</v>
      </c>
      <c r="D29" s="42">
        <v>2</v>
      </c>
      <c r="E29" s="43">
        <v>12</v>
      </c>
      <c r="F29" s="44">
        <v>12</v>
      </c>
      <c r="G29" s="45"/>
      <c r="H29" s="46"/>
      <c r="I29" s="43"/>
      <c r="J29" s="95"/>
      <c r="K29" s="89">
        <f ca="1">OFFSET(Очки!$A$2,F29,D29+OFFSET(Очки!$A$18,0,$C$48-1)-1)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4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ref="S30:S47" ca="1" si="1">SUM(J30:R30)</f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24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6:S29">
    <sortCondition descending="1" ref="S6:S29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7">
    <cfRule type="expression" dxfId="12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="80" zoomScaleNormal="80" workbookViewId="0">
      <selection activeCell="B60" sqref="B6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205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40">
        <f ca="1">RANK(S6,S$6:OFFSET(S$6,0,0,COUNTA(B$6:B$47)))</f>
        <v>1</v>
      </c>
      <c r="B6" s="131" t="s">
        <v>60</v>
      </c>
      <c r="C6" s="100" t="s">
        <v>43</v>
      </c>
      <c r="D6" s="34">
        <v>1</v>
      </c>
      <c r="E6" s="35">
        <v>7</v>
      </c>
      <c r="F6" s="36">
        <v>3</v>
      </c>
      <c r="G6" s="37">
        <v>1</v>
      </c>
      <c r="H6" s="38">
        <v>4</v>
      </c>
      <c r="I6" s="35">
        <v>2</v>
      </c>
      <c r="J6" s="94">
        <v>2</v>
      </c>
      <c r="K6" s="86">
        <f ca="1">OFFSET(Очки!$A$2,F6,D6+OFFSET(Очки!$A$18,0,$C$48-1)-1)</f>
        <v>13</v>
      </c>
      <c r="L6" s="87">
        <f ca="1">IF(F6&lt;E6,OFFSET(Очки!$A$20,2+E6-F6,IF(D6=1,13-E6,10+D6)),0)</f>
        <v>3.8</v>
      </c>
      <c r="M6" s="87">
        <v>0.5</v>
      </c>
      <c r="N6" s="91"/>
      <c r="O6" s="86">
        <f ca="1">OFFSET(Очки!$A$2,I6,G6+OFFSET(Очки!$A$18,0,$C$48-1)-1)</f>
        <v>14</v>
      </c>
      <c r="P6" s="87">
        <f ca="1">IF(I6&lt;H6,OFFSET(Очки!$A$20,2+H6-I6,IF(G6=1,13-H6,10+G6)),0)</f>
        <v>1.5</v>
      </c>
      <c r="Q6" s="87">
        <v>1.5</v>
      </c>
      <c r="R6" s="88"/>
      <c r="S6" s="101">
        <f t="shared" ref="S6:S21" ca="1" si="0">SUM(J6:R6)</f>
        <v>36.299999999999997</v>
      </c>
    </row>
    <row r="7" spans="1:19" ht="15.75">
      <c r="A7" s="40">
        <f ca="1">RANK(S7,S$6:OFFSET(S$6,0,0,COUNTA(B$6:B$47)))</f>
        <v>2</v>
      </c>
      <c r="B7" s="48" t="s">
        <v>53</v>
      </c>
      <c r="C7" s="33" t="s">
        <v>43</v>
      </c>
      <c r="D7" s="42">
        <v>2</v>
      </c>
      <c r="E7" s="43">
        <v>8</v>
      </c>
      <c r="F7" s="44">
        <v>2</v>
      </c>
      <c r="G7" s="45">
        <v>1</v>
      </c>
      <c r="H7" s="46">
        <v>7</v>
      </c>
      <c r="I7" s="43">
        <v>3</v>
      </c>
      <c r="J7" s="95">
        <v>2.5</v>
      </c>
      <c r="K7" s="89">
        <f ca="1">OFFSET(Очки!$A$2,F7,D7+OFFSET(Очки!$A$18,0,$C$48-1)-1)</f>
        <v>9.5</v>
      </c>
      <c r="L7" s="39">
        <f ca="1">IF(F7&lt;E7,OFFSET(Очки!$A$20,2+E7-F7,IF(D7=1,13-E7,10+D7)),0)</f>
        <v>4.2</v>
      </c>
      <c r="M7" s="39">
        <v>2</v>
      </c>
      <c r="N7" s="92">
        <v>-4</v>
      </c>
      <c r="O7" s="89">
        <f ca="1">OFFSET(Очки!$A$2,I7,G7+OFFSET(Очки!$A$18,0,$C$48-1)-1)</f>
        <v>13</v>
      </c>
      <c r="P7" s="39">
        <f ca="1">IF(I7&lt;H7,OFFSET(Очки!$A$20,2+H7-I7,IF(G7=1,13-H7,10+G7)),0)</f>
        <v>3.8</v>
      </c>
      <c r="Q7" s="39">
        <v>1</v>
      </c>
      <c r="R7" s="90"/>
      <c r="S7" s="102">
        <f t="shared" ca="1" si="0"/>
        <v>32</v>
      </c>
    </row>
    <row r="8" spans="1:19" ht="15.75">
      <c r="A8" s="40">
        <f ca="1">RANK(S8,S$6:OFFSET(S$6,0,0,COUNTA(B$6:B$47)))</f>
        <v>3</v>
      </c>
      <c r="B8" s="48" t="s">
        <v>88</v>
      </c>
      <c r="C8" s="33">
        <v>10</v>
      </c>
      <c r="D8" s="42">
        <v>1</v>
      </c>
      <c r="E8" s="43">
        <v>3</v>
      </c>
      <c r="F8" s="44">
        <v>5</v>
      </c>
      <c r="G8" s="45">
        <v>1</v>
      </c>
      <c r="H8" s="46">
        <v>8</v>
      </c>
      <c r="I8" s="43">
        <v>3</v>
      </c>
      <c r="J8" s="95"/>
      <c r="K8" s="89">
        <f ca="1">OFFSET(Очки!$A$2,F8,D8+OFFSET(Очки!$A$18,0,$C$48-1)-1)</f>
        <v>11</v>
      </c>
      <c r="L8" s="39">
        <f ca="1">IF(F8&lt;E8,OFFSET(Очки!$A$20,2+E8-F8,IF(D8=1,13-E8,10+D8)),0)</f>
        <v>0</v>
      </c>
      <c r="M8" s="39">
        <v>2.5</v>
      </c>
      <c r="N8" s="92"/>
      <c r="O8" s="89">
        <f ca="1">OFFSET(Очки!$A$2,I8,G8+OFFSET(Очки!$A$18,0,$C$48-1)-1)</f>
        <v>13</v>
      </c>
      <c r="P8" s="39">
        <f ca="1">IF(I8&lt;H8,OFFSET(Очки!$A$20,2+H8-I8,IF(G8=1,13-H8,10+G8)),0)</f>
        <v>5</v>
      </c>
      <c r="Q8" s="39">
        <v>2.5</v>
      </c>
      <c r="R8" s="90">
        <v>-4</v>
      </c>
      <c r="S8" s="102">
        <f t="shared" ca="1" si="0"/>
        <v>30</v>
      </c>
    </row>
    <row r="9" spans="1:19" ht="15.75">
      <c r="A9" s="40">
        <f ca="1">RANK(S9,S$6:OFFSET(S$6,0,0,COUNTA(B$6:B$47)))</f>
        <v>4</v>
      </c>
      <c r="B9" s="48" t="s">
        <v>134</v>
      </c>
      <c r="C9" s="33">
        <v>7.5</v>
      </c>
      <c r="D9" s="42">
        <v>1</v>
      </c>
      <c r="E9" s="43">
        <v>6</v>
      </c>
      <c r="F9" s="44">
        <v>1</v>
      </c>
      <c r="G9" s="45">
        <v>1</v>
      </c>
      <c r="H9" s="46">
        <v>6</v>
      </c>
      <c r="I9" s="43">
        <v>7</v>
      </c>
      <c r="J9" s="95">
        <v>1.5</v>
      </c>
      <c r="K9" s="89">
        <f ca="1">OFFSET(Очки!$A$2,F9,D9+OFFSET(Очки!$A$18,0,$C$48-1)-1)</f>
        <v>15</v>
      </c>
      <c r="L9" s="39">
        <f ca="1">IF(F9&lt;E9,OFFSET(Очки!$A$20,2+E9-F9,IF(D9=1,13-E9,10+D9)),0)</f>
        <v>4.1000000000000005</v>
      </c>
      <c r="M9" s="39">
        <v>1.5</v>
      </c>
      <c r="N9" s="92">
        <v>-5</v>
      </c>
      <c r="O9" s="89">
        <f ca="1">OFFSET(Очки!$A$2,I9,G9+OFFSET(Очки!$A$18,0,$C$48-1)-1)</f>
        <v>10</v>
      </c>
      <c r="P9" s="39">
        <f ca="1">IF(I9&lt;H9,OFFSET(Очки!$A$20,2+H9-I9,IF(G9=1,13-H9,10+G9)),0)</f>
        <v>0</v>
      </c>
      <c r="Q9" s="39">
        <v>2</v>
      </c>
      <c r="R9" s="90"/>
      <c r="S9" s="102">
        <f t="shared" ca="1" si="0"/>
        <v>29.1</v>
      </c>
    </row>
    <row r="10" spans="1:19" ht="15.75">
      <c r="A10" s="40">
        <f ca="1">RANK(S10,S$6:OFFSET(S$6,0,0,COUNTA(B$6:B$47)))</f>
        <v>5</v>
      </c>
      <c r="B10" s="48" t="s">
        <v>85</v>
      </c>
      <c r="C10" s="33" t="s">
        <v>43</v>
      </c>
      <c r="D10" s="42">
        <v>1</v>
      </c>
      <c r="E10" s="43">
        <v>2</v>
      </c>
      <c r="F10" s="44">
        <v>4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OFFSET(Очки!$A$2,F10,D10+OFFSET(Очки!$A$18,0,$C$48-1)-1)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OFFSET(Очки!$A$2,I10,G10+OFFSET(Очки!$A$18,0,$C$48-1)-1)</f>
        <v>15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27.5</v>
      </c>
    </row>
    <row r="11" spans="1:19" ht="15.75">
      <c r="A11" s="40">
        <f ca="1">RANK(S11,S$6:OFFSET(S$6,0,0,COUNTA(B$6:B$47)))</f>
        <v>6</v>
      </c>
      <c r="B11" s="48" t="s">
        <v>69</v>
      </c>
      <c r="C11" s="33" t="s">
        <v>43</v>
      </c>
      <c r="D11" s="42">
        <v>2</v>
      </c>
      <c r="E11" s="43">
        <v>6</v>
      </c>
      <c r="F11" s="44">
        <v>2</v>
      </c>
      <c r="G11" s="45">
        <v>1</v>
      </c>
      <c r="H11" s="46">
        <v>5</v>
      </c>
      <c r="I11" s="43">
        <v>5</v>
      </c>
      <c r="J11" s="95"/>
      <c r="K11" s="89">
        <f ca="1">OFFSET(Очки!$A$2,F11,D11+OFFSET(Очки!$A$18,0,$C$48-1)-1)</f>
        <v>9.5</v>
      </c>
      <c r="L11" s="39">
        <f ca="1">IF(F11&lt;E11,OFFSET(Очки!$A$20,2+E11-F11,IF(D11=1,13-E11,10+D11)),0)</f>
        <v>2.8</v>
      </c>
      <c r="M11" s="39">
        <v>1</v>
      </c>
      <c r="N11" s="92"/>
      <c r="O11" s="89">
        <f ca="1">OFFSET(Очки!$A$2,I11,G11+OFFSET(Очки!$A$18,0,$C$48-1)-1)</f>
        <v>11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24.3</v>
      </c>
    </row>
    <row r="12" spans="1:19" ht="15.75">
      <c r="A12" s="40">
        <f ca="1">RANK(S12,S$6:OFFSET(S$6,0,0,COUNTA(B$6:B$47)))</f>
        <v>7</v>
      </c>
      <c r="B12" s="48" t="s">
        <v>201</v>
      </c>
      <c r="C12" s="33" t="s">
        <v>43</v>
      </c>
      <c r="D12" s="42">
        <v>1</v>
      </c>
      <c r="E12" s="43">
        <v>5</v>
      </c>
      <c r="F12" s="44">
        <v>5</v>
      </c>
      <c r="G12" s="45">
        <v>2</v>
      </c>
      <c r="H12" s="46">
        <v>7</v>
      </c>
      <c r="I12" s="43">
        <v>4</v>
      </c>
      <c r="J12" s="95">
        <v>1</v>
      </c>
      <c r="K12" s="89">
        <f ca="1">OFFSET(Очки!$A$2,F12,D12+OFFSET(Очки!$A$18,0,$C$48-1)-1)</f>
        <v>11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OFFSET(Очки!$A$2,I12,G12+OFFSET(Очки!$A$18,0,$C$48-1)-1)</f>
        <v>7.5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21.6</v>
      </c>
    </row>
    <row r="13" spans="1:19" ht="15.75">
      <c r="A13" s="40">
        <f ca="1">RANK(S13,S$6:OFFSET(S$6,0,0,COUNTA(B$6:B$47)))</f>
        <v>8</v>
      </c>
      <c r="B13" s="48" t="s">
        <v>200</v>
      </c>
      <c r="C13" s="33">
        <v>20</v>
      </c>
      <c r="D13" s="42">
        <v>2</v>
      </c>
      <c r="E13" s="43">
        <v>3</v>
      </c>
      <c r="F13" s="44">
        <v>3</v>
      </c>
      <c r="G13" s="45">
        <v>2</v>
      </c>
      <c r="H13" s="46">
        <v>4</v>
      </c>
      <c r="I13" s="43">
        <v>1</v>
      </c>
      <c r="J13" s="95"/>
      <c r="K13" s="89">
        <f ca="1">OFFSET(Очки!$A$2,F13,D13+OFFSET(Очки!$A$18,0,$C$48-1)-1)</f>
        <v>8.5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OFFSET(Очки!$A$2,I13,G13+OFFSET(Очки!$A$18,0,$C$48-1)-1)</f>
        <v>10.5</v>
      </c>
      <c r="P13" s="39">
        <f ca="1">IF(I13&lt;H13,OFFSET(Очки!$A$20,2+H13-I13,IF(G13=1,13-H13,10+G13)),0)</f>
        <v>2.1</v>
      </c>
      <c r="Q13" s="39"/>
      <c r="R13" s="90"/>
      <c r="S13" s="102">
        <f t="shared" ca="1" si="0"/>
        <v>21.1</v>
      </c>
    </row>
    <row r="14" spans="1:19" ht="15.75">
      <c r="A14" s="40">
        <f ca="1">RANK(S14,S$6:OFFSET(S$6,0,0,COUNTA(B$6:B$47)))</f>
        <v>9</v>
      </c>
      <c r="B14" s="48" t="s">
        <v>203</v>
      </c>
      <c r="C14" s="33" t="s">
        <v>43</v>
      </c>
      <c r="D14" s="42">
        <v>2</v>
      </c>
      <c r="E14" s="43">
        <v>7</v>
      </c>
      <c r="F14" s="44">
        <v>5</v>
      </c>
      <c r="G14" s="45">
        <v>1</v>
      </c>
      <c r="H14" s="46">
        <v>2</v>
      </c>
      <c r="I14" s="43">
        <v>6</v>
      </c>
      <c r="J14" s="95"/>
      <c r="K14" s="89">
        <f ca="1">OFFSET(Очки!$A$2,F14,D14+OFFSET(Очки!$A$18,0,$C$48-1)-1)</f>
        <v>6.5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OFFSET(Очки!$A$2,I14,G14+OFFSET(Очки!$A$18,0,$C$48-1)-1)</f>
        <v>10.5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18.399999999999999</v>
      </c>
    </row>
    <row r="15" spans="1:19" ht="15.75">
      <c r="A15" s="40">
        <f ca="1">RANK(S15,S$6:OFFSET(S$6,0,0,COUNTA(B$6:B$47)))</f>
        <v>10</v>
      </c>
      <c r="B15" s="48" t="s">
        <v>199</v>
      </c>
      <c r="C15" s="33">
        <v>20</v>
      </c>
      <c r="D15" s="42">
        <v>2</v>
      </c>
      <c r="E15" s="43">
        <v>5</v>
      </c>
      <c r="F15" s="44">
        <v>6</v>
      </c>
      <c r="G15" s="45">
        <v>2</v>
      </c>
      <c r="H15" s="46">
        <v>6</v>
      </c>
      <c r="I15" s="43">
        <v>2</v>
      </c>
      <c r="J15" s="95"/>
      <c r="K15" s="89">
        <f ca="1">OFFSET(Очки!$A$2,F15,D15+OFFSET(Очки!$A$18,0,$C$48-1)-1)</f>
        <v>6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OFFSET(Очки!$A$2,I15,G15+OFFSET(Очки!$A$18,0,$C$48-1)-1)</f>
        <v>9.5</v>
      </c>
      <c r="P15" s="39">
        <f ca="1">IF(I15&lt;H15,OFFSET(Очки!$A$20,2+H15-I15,IF(G15=1,13-H15,10+G15)),0)</f>
        <v>2.8</v>
      </c>
      <c r="Q15" s="39"/>
      <c r="R15" s="90"/>
      <c r="S15" s="102">
        <f t="shared" ca="1" si="0"/>
        <v>18.3</v>
      </c>
    </row>
    <row r="16" spans="1:19" ht="15.75">
      <c r="A16" s="40">
        <f ca="1">RANK(S16,S$6:OFFSET(S$6,0,0,COUNTA(B$6:B$47)))</f>
        <v>11</v>
      </c>
      <c r="B16" s="48" t="s">
        <v>161</v>
      </c>
      <c r="C16" s="33">
        <v>7.5</v>
      </c>
      <c r="D16" s="42">
        <v>2</v>
      </c>
      <c r="E16" s="43">
        <v>2</v>
      </c>
      <c r="F16" s="44">
        <v>1</v>
      </c>
      <c r="G16" s="45">
        <v>2</v>
      </c>
      <c r="H16" s="46">
        <v>2</v>
      </c>
      <c r="I16" s="43">
        <v>6</v>
      </c>
      <c r="J16" s="95"/>
      <c r="K16" s="89">
        <f ca="1">OFFSET(Очки!$A$2,F16,D16+OFFSET(Очки!$A$18,0,$C$48-1)-1)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OFFSET(Очки!$A$2,I16,G16+OFFSET(Очки!$A$18,0,$C$48-1)-1)</f>
        <v>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17.2</v>
      </c>
    </row>
    <row r="17" spans="1:19" ht="15.75">
      <c r="A17" s="40">
        <f ca="1">RANK(S17,S$6:OFFSET(S$6,0,0,COUNTA(B$6:B$47)))</f>
        <v>12</v>
      </c>
      <c r="B17" s="48" t="s">
        <v>100</v>
      </c>
      <c r="C17" s="33">
        <v>20</v>
      </c>
      <c r="D17" s="42">
        <v>2</v>
      </c>
      <c r="E17" s="43">
        <v>4</v>
      </c>
      <c r="F17" s="44">
        <v>4</v>
      </c>
      <c r="G17" s="45">
        <v>2</v>
      </c>
      <c r="H17" s="46">
        <v>3</v>
      </c>
      <c r="I17" s="43">
        <v>3</v>
      </c>
      <c r="J17" s="95"/>
      <c r="K17" s="89">
        <f ca="1">OFFSET(Очки!$A$2,F17,D17+OFFSET(Очки!$A$18,0,$C$48-1)-1)</f>
        <v>7.5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16</v>
      </c>
    </row>
    <row r="18" spans="1:19" ht="15.75">
      <c r="A18" s="40">
        <f ca="1">RANK(S18,S$6:OFFSET(S$6,0,0,COUNTA(B$6:B$47)))</f>
        <v>12</v>
      </c>
      <c r="B18" s="48" t="s">
        <v>87</v>
      </c>
      <c r="C18" s="33" t="s">
        <v>43</v>
      </c>
      <c r="D18" s="42">
        <v>1</v>
      </c>
      <c r="E18" s="43">
        <v>4</v>
      </c>
      <c r="F18" s="44">
        <v>8</v>
      </c>
      <c r="G18" s="45">
        <v>1</v>
      </c>
      <c r="H18" s="46">
        <v>3</v>
      </c>
      <c r="I18" s="43">
        <v>7</v>
      </c>
      <c r="J18" s="95">
        <v>0.5</v>
      </c>
      <c r="K18" s="89">
        <f ca="1">OFFSET(Очки!$A$2,F18,D18+OFFSET(Очки!$A$18,0,$C$48-1)-1)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OFFSET(Очки!$A$2,I18,G18+OFFSET(Очки!$A$18,0,$C$48-1)-1)</f>
        <v>10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16</v>
      </c>
    </row>
    <row r="19" spans="1:19" ht="15.75">
      <c r="A19" s="40">
        <f ca="1">RANK(S19,S$6:OFFSET(S$6,0,0,COUNTA(B$6:B$47)))</f>
        <v>14</v>
      </c>
      <c r="B19" s="41" t="s">
        <v>74</v>
      </c>
      <c r="C19" s="33">
        <v>12.5</v>
      </c>
      <c r="D19" s="42">
        <v>1</v>
      </c>
      <c r="E19" s="43">
        <v>1</v>
      </c>
      <c r="F19" s="44">
        <v>6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OFFSET(Очки!$A$2,F19,D19+OFFSET(Очки!$A$18,0,$C$48-1)-1)</f>
        <v>10.5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OFFSET(Очки!$A$2,I19,G19+OFFSET(Очки!$A$18,0,$C$48-1)-1)</f>
        <v>6.5</v>
      </c>
      <c r="P19" s="39">
        <f ca="1">IF(I19&lt;H19,OFFSET(Очки!$A$20,2+H19-I19,IF(G19=1,13-H19,10+G19)),0)</f>
        <v>0</v>
      </c>
      <c r="Q19" s="39"/>
      <c r="R19" s="90">
        <v>-4</v>
      </c>
      <c r="S19" s="102">
        <f t="shared" ca="1" si="0"/>
        <v>13</v>
      </c>
    </row>
    <row r="20" spans="1:19" ht="15.75">
      <c r="A20" s="40">
        <f ca="1">RANK(S20,S$6:OFFSET(S$6,0,0,COUNTA(B$6:B$47)))</f>
        <v>15</v>
      </c>
      <c r="B20" s="48" t="s">
        <v>202</v>
      </c>
      <c r="C20" s="33">
        <v>5</v>
      </c>
      <c r="D20" s="42">
        <v>2</v>
      </c>
      <c r="E20" s="43">
        <v>1</v>
      </c>
      <c r="F20" s="44">
        <v>7</v>
      </c>
      <c r="G20" s="45">
        <v>2</v>
      </c>
      <c r="H20" s="46">
        <v>1</v>
      </c>
      <c r="I20" s="43">
        <v>7</v>
      </c>
      <c r="J20" s="95"/>
      <c r="K20" s="89">
        <f ca="1">OFFSET(Очки!$A$2,F20,D20+OFFSET(Очки!$A$18,0,$C$48-1)-1)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OFFSET(Очки!$A$2,I20,G20+OFFSET(Очки!$A$18,0,$C$48-1)-1)</f>
        <v>5.5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11</v>
      </c>
    </row>
    <row r="21" spans="1:19" ht="15.75">
      <c r="A21" s="40">
        <f ca="1">RANK(S21,S$6:OFFSET(S$6,0,0,COUNTA(B$6:B$47)))</f>
        <v>16</v>
      </c>
      <c r="B21" s="32" t="s">
        <v>204</v>
      </c>
      <c r="C21" s="33">
        <v>5</v>
      </c>
      <c r="D21" s="42">
        <v>2</v>
      </c>
      <c r="E21" s="43">
        <v>8</v>
      </c>
      <c r="F21" s="44">
        <v>8</v>
      </c>
      <c r="G21" s="45">
        <v>2</v>
      </c>
      <c r="H21" s="46">
        <v>8</v>
      </c>
      <c r="I21" s="43">
        <v>8</v>
      </c>
      <c r="J21" s="95"/>
      <c r="K21" s="89">
        <f ca="1">OFFSET(Очки!$A$2,F21,D21+OFFSET(Очки!$A$18,0,$C$48-1)-1)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OFFSET(Очки!$A$2,I21,G21+OFFSET(Очки!$A$18,0,$C$48-1)-1)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RANK(S22,S$6:OFFSET(S$6,0,0,COUNTA(B$6:B$47)))</f>
        <v>#N/A</v>
      </c>
      <c r="B22" s="48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OFFSET(Очки!$A$2,F22,D22+OFFSET(Очки!$A$18,0,$C$48-1)-1)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OFFSET(Очки!$A$2,I22,G22+OFFSET(Очки!$A$18,0,$C$48-1)-1)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47" ca="1" si="1">SUM(J22:R22)</f>
        <v>0</v>
      </c>
    </row>
    <row r="23" spans="1:19" ht="15.75" hidden="1">
      <c r="A23" s="40" t="e">
        <f ca="1">RANK(S23,S$6:OFFSET(S$6,0,0,COUNTA(B$6:B$47)))</f>
        <v>#N/A</v>
      </c>
      <c r="B23" s="48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OFFSET(Очки!$A$2,F23,D23+OFFSET(Очки!$A$18,0,$C$48-1)-1)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OFFSET(Очки!$A$2,I23,G23+OFFSET(Очки!$A$18,0,$C$48-1)-1)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RANK(S24,S$6:OFFSET(S$6,0,0,COUNTA(B$6:B$47)))</f>
        <v>#N/A</v>
      </c>
      <c r="B24" s="48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OFFSET(Очки!$A$2,F24,D24+OFFSET(Очки!$A$18,0,$C$48-1)-1)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RANK(S25,S$6:OFFSET(S$6,0,0,COUNTA(B$6:B$47)))</f>
        <v>#N/A</v>
      </c>
      <c r="B25" s="48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OFFSET(Очки!$A$2,F25,D25+OFFSET(Очки!$A$18,0,$C$48-1)-1)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RANK(S26,S$6:OFFSET(S$6,0,0,COUNTA(B$6:B$47)))</f>
        <v>#N/A</v>
      </c>
      <c r="B26" s="48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OFFSET(Очки!$A$2,F26,D26+OFFSET(Очки!$A$18,0,$C$48-1)-1)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OFFSET(Очки!$A$2,I26,G26+OFFSET(Очки!$A$18,0,$C$48-1)-1)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RANK(S27,S$6:OFFSET(S$6,0,0,COUNTA(B$6:B$47)))</f>
        <v>#N/A</v>
      </c>
      <c r="B27" s="48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OFFSET(Очки!$A$2,F27,D27+OFFSET(Очки!$A$18,0,$C$48-1)-1)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RANK(S28,S$6:OFFSET(S$6,0,0,COUNTA(B$6:B$47)))</f>
        <v>#N/A</v>
      </c>
      <c r="B28" s="48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OFFSET(Очки!$A$2,F28,D28+OFFSET(Очки!$A$18,0,$C$48-1)-1)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RANK(S29,S$6:OFFSET(S$6,0,0,COUNTA(B$6:B$47)))</f>
        <v>#N/A</v>
      </c>
      <c r="B29" s="48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OFFSET(Очки!$A$2,F29,D29+OFFSET(Очки!$A$18,0,$C$48-1)-1)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16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6:S21">
    <sortCondition descending="1" ref="S6:S2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7">
    <cfRule type="expression" dxfId="11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opLeftCell="A3" zoomScale="80" zoomScaleNormal="8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206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 hidden="1">
      <c r="A6" s="40">
        <f ca="1">RANK(S6,S$6:OFFSET(S$6,0,0,COUNTA(B$6:B$47)))</f>
        <v>1</v>
      </c>
      <c r="B6" s="147" t="s">
        <v>207</v>
      </c>
      <c r="C6" s="100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10</v>
      </c>
      <c r="I6" s="35">
        <v>1</v>
      </c>
      <c r="J6" s="94"/>
      <c r="K6" s="86">
        <f ca="1">OFFSET(Очки!$A$2,F6,D6+OFFSET(Очки!$A$18,0,$C$48-1)-1)</f>
        <v>16</v>
      </c>
      <c r="L6" s="87">
        <f ca="1">IF(F6&lt;E6,OFFSET(Очки!$A$20,2+E6-F6,IF(D6=1,13-E6,10+D6)),0)</f>
        <v>3.1000000000000005</v>
      </c>
      <c r="M6" s="87">
        <v>1.5</v>
      </c>
      <c r="N6" s="91"/>
      <c r="O6" s="86">
        <f ca="1">OFFSET(Очки!$A$2,I6,G6+OFFSET(Очки!$A$18,0,$C$48-1)-1)</f>
        <v>16</v>
      </c>
      <c r="P6" s="87">
        <f ca="1">IF(I6&lt;H6,OFFSET(Очки!$A$20,2+H6-I6,IF(G6=1,13-H6,10+G6)),0)</f>
        <v>8.7999999999999989</v>
      </c>
      <c r="Q6" s="87">
        <v>2.5</v>
      </c>
      <c r="R6" s="88"/>
      <c r="S6" s="101">
        <f t="shared" ref="S6:S28" ca="1" si="0">SUM(J6:R6)</f>
        <v>47.9</v>
      </c>
    </row>
    <row r="7" spans="1:19" ht="15.75" hidden="1">
      <c r="A7" s="40">
        <f ca="1">RANK(S7,S$6:OFFSET(S$6,0,0,COUNTA(B$6:B$47)))</f>
        <v>2</v>
      </c>
      <c r="B7" s="145" t="s">
        <v>209</v>
      </c>
      <c r="C7" s="33">
        <v>12.5</v>
      </c>
      <c r="D7" s="42">
        <v>1</v>
      </c>
      <c r="E7" s="43">
        <v>10</v>
      </c>
      <c r="F7" s="44">
        <v>3</v>
      </c>
      <c r="G7" s="45">
        <v>1</v>
      </c>
      <c r="H7" s="46">
        <v>12</v>
      </c>
      <c r="I7" s="43">
        <v>4</v>
      </c>
      <c r="J7" s="95">
        <v>1.5</v>
      </c>
      <c r="K7" s="89">
        <f ca="1">OFFSET(Очки!$A$2,F7,D7+OFFSET(Очки!$A$18,0,$C$48-1)-1)</f>
        <v>14</v>
      </c>
      <c r="L7" s="39">
        <f ca="1">IF(F7&lt;E7,OFFSET(Очки!$A$20,2+E7-F7,IF(D7=1,13-E7,10+D7)),0)</f>
        <v>7.3999999999999995</v>
      </c>
      <c r="M7" s="39">
        <v>2.5</v>
      </c>
      <c r="N7" s="92">
        <v>-4</v>
      </c>
      <c r="O7" s="89">
        <f ca="1">OFFSET(Очки!$A$2,I7,G7+OFFSET(Очки!$A$18,0,$C$48-1)-1)</f>
        <v>13</v>
      </c>
      <c r="P7" s="39">
        <f ca="1">IF(I7&lt;H7,OFFSET(Очки!$A$20,2+H7-I7,IF(G7=1,13-H7,10+G7)),0)</f>
        <v>9.2000000000000011</v>
      </c>
      <c r="Q7" s="39">
        <v>1</v>
      </c>
      <c r="R7" s="90"/>
      <c r="S7" s="102">
        <f t="shared" ca="1" si="0"/>
        <v>44.6</v>
      </c>
    </row>
    <row r="8" spans="1:19" ht="15.75" hidden="1">
      <c r="A8" s="40">
        <f ca="1">RANK(S8,S$6:OFFSET(S$6,0,0,COUNTA(B$6:B$47)))</f>
        <v>3</v>
      </c>
      <c r="B8" s="145" t="s">
        <v>214</v>
      </c>
      <c r="C8" s="33" t="s">
        <v>43</v>
      </c>
      <c r="D8" s="42">
        <v>1</v>
      </c>
      <c r="E8" s="43">
        <v>11</v>
      </c>
      <c r="F8" s="44">
        <v>8</v>
      </c>
      <c r="G8" s="45">
        <v>1</v>
      </c>
      <c r="H8" s="46">
        <v>9</v>
      </c>
      <c r="I8" s="43">
        <v>2</v>
      </c>
      <c r="J8" s="95">
        <v>2</v>
      </c>
      <c r="K8" s="89">
        <f ca="1">OFFSET(Очки!$A$2,F8,D8+OFFSET(Очки!$A$18,0,$C$48-1)-1)</f>
        <v>10.5</v>
      </c>
      <c r="L8" s="39">
        <f ca="1">IF(F8&lt;E8,OFFSET(Очки!$A$20,2+E8-F8,IF(D8=1,13-E8,10+D8)),0)</f>
        <v>3.7</v>
      </c>
      <c r="M8" s="39">
        <v>1</v>
      </c>
      <c r="N8" s="92"/>
      <c r="O8" s="89">
        <f ca="1">OFFSET(Очки!$A$2,I8,G8+OFFSET(Очки!$A$18,0,$C$48-1)-1)</f>
        <v>15</v>
      </c>
      <c r="P8" s="39">
        <f ca="1">IF(I8&lt;H8,OFFSET(Очки!$A$20,2+H8-I8,IF(G8=1,13-H8,10+G8)),0)</f>
        <v>6.9</v>
      </c>
      <c r="Q8" s="39">
        <v>2</v>
      </c>
      <c r="R8" s="90">
        <v>-6</v>
      </c>
      <c r="S8" s="102">
        <f t="shared" ca="1" si="0"/>
        <v>35.1</v>
      </c>
    </row>
    <row r="9" spans="1:19" ht="15.75">
      <c r="A9" s="40">
        <v>1</v>
      </c>
      <c r="B9" s="41" t="s">
        <v>174</v>
      </c>
      <c r="C9" s="33">
        <v>10</v>
      </c>
      <c r="D9" s="42">
        <v>2</v>
      </c>
      <c r="E9" s="43">
        <v>9</v>
      </c>
      <c r="F9" s="44">
        <v>2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OFFSET(Очки!$A$2,F9,D9+OFFSET(Очки!$A$18,0,$C$48-1)-1)</f>
        <v>10.5</v>
      </c>
      <c r="L9" s="39">
        <f ca="1">IF(F9&lt;E9,OFFSET(Очки!$A$20,2+E9-F9,IF(D9=1,13-E9,10+D9)),0)</f>
        <v>4.9000000000000004</v>
      </c>
      <c r="M9" s="39"/>
      <c r="N9" s="92"/>
      <c r="O9" s="89">
        <f ca="1">OFFSET(Очки!$A$2,I9,G9+OFFSET(Очки!$A$18,0,$C$48-1)-1)</f>
        <v>14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31.099999999999998</v>
      </c>
    </row>
    <row r="10" spans="1:19" ht="15.75" hidden="1">
      <c r="A10" s="40">
        <f ca="1">RANK(S10,S$6:OFFSET(S$6,0,0,COUNTA(B$6:B$47)))</f>
        <v>5</v>
      </c>
      <c r="B10" s="145" t="s">
        <v>208</v>
      </c>
      <c r="C10" s="33" t="s">
        <v>43</v>
      </c>
      <c r="D10" s="42">
        <v>1</v>
      </c>
      <c r="E10" s="43">
        <v>12</v>
      </c>
      <c r="F10" s="44">
        <v>9</v>
      </c>
      <c r="G10" s="45">
        <v>1</v>
      </c>
      <c r="H10" s="46">
        <v>8</v>
      </c>
      <c r="I10" s="43">
        <v>6</v>
      </c>
      <c r="J10" s="95">
        <v>2.5</v>
      </c>
      <c r="K10" s="89">
        <f ca="1">OFFSET(Очки!$A$2,F10,D10+OFFSET(Очки!$A$18,0,$C$48-1)-1)</f>
        <v>10</v>
      </c>
      <c r="L10" s="39">
        <f ca="1">IF(F10&lt;E10,OFFSET(Очки!$A$20,2+E10-F10,IF(D10=1,13-E10,10+D10)),0)</f>
        <v>3.8</v>
      </c>
      <c r="M10" s="39">
        <v>0.5</v>
      </c>
      <c r="N10" s="92"/>
      <c r="O10" s="89">
        <f ca="1">OFFSET(Очки!$A$2,I10,G10+OFFSET(Очки!$A$18,0,$C$48-1)-1)</f>
        <v>11.5</v>
      </c>
      <c r="P10" s="39">
        <f ca="1">IF(I10&lt;H10,OFFSET(Очки!$A$20,2+H10-I10,IF(G10=1,13-H10,10+G10)),0)</f>
        <v>2.2999999999999998</v>
      </c>
      <c r="Q10" s="39"/>
      <c r="R10" s="90"/>
      <c r="S10" s="102">
        <f t="shared" ca="1" si="0"/>
        <v>30.6</v>
      </c>
    </row>
    <row r="11" spans="1:19" ht="15.75">
      <c r="A11" s="40">
        <v>2</v>
      </c>
      <c r="B11" s="48" t="s">
        <v>216</v>
      </c>
      <c r="C11" s="33">
        <v>7.5</v>
      </c>
      <c r="D11" s="42">
        <v>2</v>
      </c>
      <c r="E11" s="43">
        <v>4</v>
      </c>
      <c r="F11" s="44">
        <v>1</v>
      </c>
      <c r="G11" s="45">
        <v>1</v>
      </c>
      <c r="H11" s="46">
        <v>11</v>
      </c>
      <c r="I11" s="43">
        <v>9</v>
      </c>
      <c r="J11" s="95"/>
      <c r="K11" s="89">
        <f ca="1">OFFSET(Очки!$A$2,F11,D11+OFFSET(Очки!$A$18,0,$C$48-1)-1)</f>
        <v>11.5</v>
      </c>
      <c r="L11" s="39">
        <f ca="1">IF(F11&lt;E11,OFFSET(Очки!$A$20,2+E11-F11,IF(D11=1,13-E11,10+D11)),0)</f>
        <v>2.1</v>
      </c>
      <c r="M11" s="39">
        <v>2</v>
      </c>
      <c r="N11" s="92"/>
      <c r="O11" s="89">
        <f ca="1">OFFSET(Очки!$A$2,I11,G11+OFFSET(Очки!$A$18,0,$C$48-1)-1)</f>
        <v>10</v>
      </c>
      <c r="P11" s="39">
        <f ca="1">IF(I11&lt;H11,OFFSET(Очки!$A$20,2+H11-I11,IF(G11=1,13-H11,10+G11)),0)</f>
        <v>2.5</v>
      </c>
      <c r="Q11" s="39">
        <v>0.5</v>
      </c>
      <c r="R11" s="90"/>
      <c r="S11" s="102">
        <f t="shared" ca="1" si="0"/>
        <v>28.6</v>
      </c>
    </row>
    <row r="12" spans="1:19" ht="15.75">
      <c r="A12" s="40">
        <v>3</v>
      </c>
      <c r="B12" s="48" t="s">
        <v>87</v>
      </c>
      <c r="C12" s="33" t="s">
        <v>43</v>
      </c>
      <c r="D12" s="42">
        <v>1</v>
      </c>
      <c r="E12" s="43">
        <v>9</v>
      </c>
      <c r="F12" s="44">
        <v>4</v>
      </c>
      <c r="G12" s="45">
        <v>1</v>
      </c>
      <c r="H12" s="46">
        <v>6</v>
      </c>
      <c r="I12" s="43">
        <v>10</v>
      </c>
      <c r="J12" s="95">
        <v>1</v>
      </c>
      <c r="K12" s="89">
        <f ca="1">OFFSET(Очки!$A$2,F12,D12+OFFSET(Очки!$A$18,0,$C$48-1)-1)</f>
        <v>13</v>
      </c>
      <c r="L12" s="39">
        <f ca="1">IF(F12&lt;E12,OFFSET(Очки!$A$20,2+E12-F12,IF(D12=1,13-E12,10+D12)),0)</f>
        <v>5.4</v>
      </c>
      <c r="M12" s="39"/>
      <c r="N12" s="92">
        <v>-3</v>
      </c>
      <c r="O12" s="89">
        <f ca="1">OFFSET(Очки!$A$2,I12,G12+OFFSET(Очки!$A$18,0,$C$48-1)-1)</f>
        <v>9.5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25.9</v>
      </c>
    </row>
    <row r="13" spans="1:19" ht="15.75" hidden="1">
      <c r="A13" s="40">
        <f ca="1">RANK(S13,S$6:OFFSET(S$6,0,0,COUNTA(B$6:B$47)))</f>
        <v>8</v>
      </c>
      <c r="B13" s="146" t="s">
        <v>212</v>
      </c>
      <c r="C13" s="33">
        <v>7.5</v>
      </c>
      <c r="D13" s="42">
        <v>1</v>
      </c>
      <c r="E13" s="43">
        <v>3</v>
      </c>
      <c r="F13" s="44">
        <v>10</v>
      </c>
      <c r="G13" s="45">
        <v>1</v>
      </c>
      <c r="H13" s="46">
        <v>7</v>
      </c>
      <c r="I13" s="43">
        <v>5</v>
      </c>
      <c r="J13" s="95"/>
      <c r="K13" s="89">
        <f ca="1">OFFSET(Очки!$A$2,F13,D13+OFFSET(Очки!$A$18,0,$C$48-1)-1)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OFFSET(Очки!$A$2,I13,G13+OFFSET(Очки!$A$18,0,$C$48-1)-1)</f>
        <v>12</v>
      </c>
      <c r="P13" s="39">
        <f ca="1">IF(I13&lt;H13,OFFSET(Очки!$A$20,2+H13-I13,IF(G13=1,13-H13,10+G13)),0)</f>
        <v>2.1</v>
      </c>
      <c r="Q13" s="39">
        <v>1.5</v>
      </c>
      <c r="R13" s="90"/>
      <c r="S13" s="102">
        <f t="shared" ca="1" si="0"/>
        <v>25.1</v>
      </c>
    </row>
    <row r="14" spans="1:19" ht="15.75">
      <c r="A14" s="40">
        <v>4</v>
      </c>
      <c r="B14" s="48" t="s">
        <v>53</v>
      </c>
      <c r="C14" s="33" t="s">
        <v>43</v>
      </c>
      <c r="D14" s="42">
        <v>1</v>
      </c>
      <c r="E14" s="43">
        <v>4</v>
      </c>
      <c r="F14" s="44">
        <v>2</v>
      </c>
      <c r="G14" s="45">
        <v>1</v>
      </c>
      <c r="H14" s="46">
        <v>2</v>
      </c>
      <c r="I14" s="43">
        <v>12</v>
      </c>
      <c r="J14" s="95"/>
      <c r="K14" s="89">
        <f ca="1">OFFSET(Очки!$A$2,F14,D14+OFFSET(Очки!$A$18,0,$C$48-1)-1)</f>
        <v>15</v>
      </c>
      <c r="L14" s="39">
        <f ca="1">IF(F14&lt;E14,OFFSET(Очки!$A$20,2+E14-F14,IF(D14=1,13-E14,10+D14)),0)</f>
        <v>1.5</v>
      </c>
      <c r="M14" s="39"/>
      <c r="N14" s="92"/>
      <c r="O14" s="89">
        <f ca="1">OFFSET(Очки!$A$2,I14,G14+OFFSET(Очки!$A$18,0,$C$48-1)-1)</f>
        <v>8.5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25</v>
      </c>
    </row>
    <row r="15" spans="1:19" ht="15.75" hidden="1">
      <c r="A15" s="40">
        <f ca="1">RANK(S15,S$6:OFFSET(S$6,0,0,COUNTA(B$6:B$47)))</f>
        <v>11</v>
      </c>
      <c r="B15" s="145" t="s">
        <v>60</v>
      </c>
      <c r="C15" s="33" t="s">
        <v>43</v>
      </c>
      <c r="D15" s="42">
        <v>1</v>
      </c>
      <c r="E15" s="43">
        <v>6</v>
      </c>
      <c r="F15" s="44">
        <v>4</v>
      </c>
      <c r="G15" s="45">
        <v>1</v>
      </c>
      <c r="H15" s="46">
        <v>4</v>
      </c>
      <c r="I15" s="43">
        <v>10</v>
      </c>
      <c r="J15" s="95"/>
      <c r="K15" s="89">
        <f ca="1">OFFSET(Очки!$A$2,F15,D15+OFFSET(Очки!$A$18,0,$C$48-1)-1)</f>
        <v>13</v>
      </c>
      <c r="L15" s="39">
        <f ca="1">IF(F15&lt;E15,OFFSET(Очки!$A$20,2+E15-F15,IF(D15=1,13-E15,10+D15)),0)</f>
        <v>1.9</v>
      </c>
      <c r="M15" s="39"/>
      <c r="N15" s="92"/>
      <c r="O15" s="89">
        <f ca="1">OFFSET(Очки!$A$2,I15,G15+OFFSET(Очки!$A$18,0,$C$48-1)-1)</f>
        <v>9.5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24.4</v>
      </c>
    </row>
    <row r="16" spans="1:19" ht="15.75">
      <c r="A16" s="40">
        <v>5</v>
      </c>
      <c r="B16" s="48" t="s">
        <v>135</v>
      </c>
      <c r="C16" s="33">
        <v>15</v>
      </c>
      <c r="D16" s="42">
        <v>1</v>
      </c>
      <c r="E16" s="43">
        <v>8</v>
      </c>
      <c r="F16" s="44">
        <v>6</v>
      </c>
      <c r="G16" s="45">
        <v>1</v>
      </c>
      <c r="H16" s="46">
        <v>3</v>
      </c>
      <c r="I16" s="43">
        <v>8</v>
      </c>
      <c r="J16" s="95">
        <v>0.5</v>
      </c>
      <c r="K16" s="89">
        <f ca="1">OFFSET(Очки!$A$2,F16,D16+OFFSET(Очки!$A$18,0,$C$48-1)-1)</f>
        <v>11.5</v>
      </c>
      <c r="L16" s="39">
        <f ca="1">IF(F16&lt;E16,OFFSET(Очки!$A$20,2+E16-F16,IF(D16=1,13-E16,10+D16)),0)</f>
        <v>2.2999999999999998</v>
      </c>
      <c r="M16" s="39"/>
      <c r="N16" s="92"/>
      <c r="O16" s="89">
        <f ca="1">OFFSET(Очки!$A$2,I16,G16+OFFSET(Очки!$A$18,0,$C$48-1)-1)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24.8</v>
      </c>
    </row>
    <row r="17" spans="1:19" ht="15.75">
      <c r="A17" s="40">
        <v>6</v>
      </c>
      <c r="B17" s="48" t="s">
        <v>193</v>
      </c>
      <c r="C17" s="33">
        <v>7.5</v>
      </c>
      <c r="D17" s="42">
        <v>2</v>
      </c>
      <c r="E17" s="43">
        <v>1</v>
      </c>
      <c r="F17" s="44">
        <v>3</v>
      </c>
      <c r="G17" s="45">
        <v>2</v>
      </c>
      <c r="H17" s="46">
        <v>5</v>
      </c>
      <c r="I17" s="43">
        <v>1</v>
      </c>
      <c r="J17" s="95"/>
      <c r="K17" s="89">
        <f ca="1">OFFSET(Очки!$A$2,F17,D17+OFFSET(Очки!$A$18,0,$C$48-1)-1)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11.5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23.8</v>
      </c>
    </row>
    <row r="18" spans="1:19" ht="15.75">
      <c r="A18" s="40">
        <v>7</v>
      </c>
      <c r="B18" s="48" t="s">
        <v>211</v>
      </c>
      <c r="C18" s="33">
        <v>10</v>
      </c>
      <c r="D18" s="42">
        <v>2</v>
      </c>
      <c r="E18" s="43">
        <v>8</v>
      </c>
      <c r="F18" s="44">
        <v>4</v>
      </c>
      <c r="G18" s="45">
        <v>2</v>
      </c>
      <c r="H18" s="46">
        <v>7</v>
      </c>
      <c r="I18" s="43">
        <v>4</v>
      </c>
      <c r="J18" s="95"/>
      <c r="K18" s="89">
        <f ca="1">OFFSET(Очки!$A$2,F18,D18+OFFSET(Очки!$A$18,0,$C$48-1)-1)</f>
        <v>8.5</v>
      </c>
      <c r="L18" s="39">
        <f ca="1">IF(F18&lt;E18,OFFSET(Очки!$A$20,2+E18-F18,IF(D18=1,13-E18,10+D18)),0)</f>
        <v>2.8</v>
      </c>
      <c r="M18" s="39"/>
      <c r="N18" s="92"/>
      <c r="O18" s="89">
        <f ca="1">OFFSET(Очки!$A$2,I18,G18+OFFSET(Очки!$A$18,0,$C$48-1)-1)</f>
        <v>8.5</v>
      </c>
      <c r="P18" s="39">
        <f ca="1">IF(I18&lt;H18,OFFSET(Очки!$A$20,2+H18-I18,IF(G18=1,13-H18,10+G18)),0)</f>
        <v>2.1</v>
      </c>
      <c r="Q18" s="39"/>
      <c r="R18" s="90"/>
      <c r="S18" s="102">
        <f t="shared" ca="1" si="0"/>
        <v>21.900000000000002</v>
      </c>
    </row>
    <row r="19" spans="1:19" ht="15.75">
      <c r="A19" s="40">
        <v>8</v>
      </c>
      <c r="B19" s="48" t="s">
        <v>203</v>
      </c>
      <c r="C19" s="33" t="s">
        <v>43</v>
      </c>
      <c r="D19" s="42">
        <v>2</v>
      </c>
      <c r="E19" s="43">
        <v>6</v>
      </c>
      <c r="F19" s="44">
        <v>6</v>
      </c>
      <c r="G19" s="45">
        <v>2</v>
      </c>
      <c r="H19" s="46">
        <v>11</v>
      </c>
      <c r="I19" s="43">
        <v>2</v>
      </c>
      <c r="J19" s="95"/>
      <c r="K19" s="89">
        <f ca="1">OFFSET(Очки!$A$2,F19,D19+OFFSET(Очки!$A$18,0,$C$48-1)-1)</f>
        <v>7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OFFSET(Очки!$A$2,I19,G19+OFFSET(Очки!$A$18,0,$C$48-1)-1)</f>
        <v>10.5</v>
      </c>
      <c r="P19" s="39">
        <f ca="1">IF(I19&lt;H19,OFFSET(Очки!$A$20,2+H19-I19,IF(G19=1,13-H19,10+G19)),0)</f>
        <v>6.3</v>
      </c>
      <c r="Q19" s="39"/>
      <c r="R19" s="90">
        <v>-4</v>
      </c>
      <c r="S19" s="102">
        <f t="shared" ca="1" si="0"/>
        <v>19.8</v>
      </c>
    </row>
    <row r="20" spans="1:19" ht="15.75">
      <c r="A20" s="40">
        <v>9</v>
      </c>
      <c r="B20" s="48" t="s">
        <v>210</v>
      </c>
      <c r="C20" s="33">
        <v>2.5</v>
      </c>
      <c r="D20" s="42">
        <v>1</v>
      </c>
      <c r="E20" s="43">
        <v>2</v>
      </c>
      <c r="F20" s="44">
        <v>10</v>
      </c>
      <c r="G20" s="45">
        <v>2</v>
      </c>
      <c r="H20" s="46">
        <v>9</v>
      </c>
      <c r="I20" s="43">
        <v>3</v>
      </c>
      <c r="J20" s="95"/>
      <c r="K20" s="89">
        <f ca="1">OFFSET(Очки!$A$2,F20,D20+OFFSET(Очки!$A$18,0,$C$48-1)-1)</f>
        <v>9.5</v>
      </c>
      <c r="L20" s="39">
        <f ca="1">IF(F20&lt;E20,OFFSET(Очки!$A$20,2+E20-F20,IF(D20=1,13-E20,10+D20)),0)</f>
        <v>0</v>
      </c>
      <c r="M20" s="39"/>
      <c r="N20" s="92">
        <v>-4</v>
      </c>
      <c r="O20" s="89">
        <f ca="1">OFFSET(Очки!$A$2,I20,G20+OFFSET(Очки!$A$18,0,$C$48-1)-1)</f>
        <v>9.5</v>
      </c>
      <c r="P20" s="39">
        <f ca="1">IF(I20&lt;H20,OFFSET(Очки!$A$20,2+H20-I20,IF(G20=1,13-H20,10+G20)),0)</f>
        <v>4.2</v>
      </c>
      <c r="Q20" s="39"/>
      <c r="R20" s="90"/>
      <c r="S20" s="102">
        <f t="shared" ca="1" si="0"/>
        <v>19.2</v>
      </c>
    </row>
    <row r="21" spans="1:19" ht="15.75">
      <c r="A21" s="40">
        <v>10</v>
      </c>
      <c r="B21" s="48" t="s">
        <v>85</v>
      </c>
      <c r="C21" s="33" t="s">
        <v>43</v>
      </c>
      <c r="D21" s="42">
        <v>1</v>
      </c>
      <c r="E21" s="43">
        <v>1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OFFSET(Очки!$A$2,F21,D21+OFFSET(Очки!$A$18,0,$C$48-1)-1)</f>
        <v>9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OFFSET(Очки!$A$2,I21,G21+OFFSET(Очки!$A$18,0,$C$48-1)-1)</f>
        <v>8.5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11</v>
      </c>
      <c r="B22" s="48" t="s">
        <v>217</v>
      </c>
      <c r="C22" s="33">
        <v>7.5</v>
      </c>
      <c r="D22" s="42">
        <v>2</v>
      </c>
      <c r="E22" s="43">
        <v>11</v>
      </c>
      <c r="F22" s="44">
        <v>10</v>
      </c>
      <c r="G22" s="45">
        <v>1</v>
      </c>
      <c r="H22" s="46">
        <v>1</v>
      </c>
      <c r="I22" s="43">
        <v>7</v>
      </c>
      <c r="J22" s="95"/>
      <c r="K22" s="89">
        <f ca="1">OFFSET(Очки!$A$2,F22,D22+OFFSET(Очки!$A$18,0,$C$48-1)-1)</f>
        <v>5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OFFSET(Очки!$A$2,I22,G22+OFFSET(Очки!$A$18,0,$C$48-1)-1)</f>
        <v>11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16.7</v>
      </c>
    </row>
    <row r="23" spans="1:19" ht="15.75">
      <c r="A23" s="40">
        <v>12</v>
      </c>
      <c r="B23" s="48" t="s">
        <v>201</v>
      </c>
      <c r="C23" s="33" t="s">
        <v>43</v>
      </c>
      <c r="D23" s="42">
        <v>1</v>
      </c>
      <c r="E23" s="43">
        <v>7</v>
      </c>
      <c r="F23" s="44">
        <v>6</v>
      </c>
      <c r="G23" s="45">
        <v>2</v>
      </c>
      <c r="H23" s="46">
        <v>8</v>
      </c>
      <c r="I23" s="43">
        <v>9</v>
      </c>
      <c r="J23" s="95"/>
      <c r="K23" s="89">
        <f ca="1">OFFSET(Очки!$A$2,F23,D23+OFFSET(Очки!$A$18,0,$C$48-1)-1)</f>
        <v>11.5</v>
      </c>
      <c r="L23" s="39">
        <f ca="1">IF(F23&lt;E23,OFFSET(Очки!$A$20,2+E23-F23,IF(D23=1,13-E23,10+D23)),0)</f>
        <v>1.1000000000000001</v>
      </c>
      <c r="M23" s="39"/>
      <c r="N23" s="92">
        <v>-3</v>
      </c>
      <c r="O23" s="89">
        <f ca="1">OFFSET(Очки!$A$2,I23,G23+OFFSET(Очки!$A$18,0,$C$48-1)-1)</f>
        <v>5.5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15.1</v>
      </c>
    </row>
    <row r="24" spans="1:19" ht="15.75">
      <c r="A24" s="40">
        <v>13</v>
      </c>
      <c r="B24" s="48" t="s">
        <v>143</v>
      </c>
      <c r="C24" s="33">
        <v>2.5</v>
      </c>
      <c r="D24" s="42">
        <v>2</v>
      </c>
      <c r="E24" s="43">
        <v>3</v>
      </c>
      <c r="F24" s="44">
        <v>5</v>
      </c>
      <c r="G24" s="45">
        <v>2</v>
      </c>
      <c r="H24" s="46">
        <v>4</v>
      </c>
      <c r="I24" s="43">
        <v>6</v>
      </c>
      <c r="J24" s="95"/>
      <c r="K24" s="89">
        <f ca="1">OFFSET(Очки!$A$2,F24,D24+OFFSET(Очки!$A$18,0,$C$48-1)-1)</f>
        <v>7.5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7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14.5</v>
      </c>
    </row>
    <row r="25" spans="1:19" ht="15.75">
      <c r="A25" s="40">
        <v>14</v>
      </c>
      <c r="B25" s="48" t="s">
        <v>134</v>
      </c>
      <c r="C25" s="33">
        <v>7.5</v>
      </c>
      <c r="D25" s="42">
        <v>2</v>
      </c>
      <c r="E25" s="43">
        <v>7</v>
      </c>
      <c r="F25" s="44">
        <v>8</v>
      </c>
      <c r="G25" s="45">
        <v>2</v>
      </c>
      <c r="H25" s="46">
        <v>10</v>
      </c>
      <c r="I25" s="43">
        <v>8</v>
      </c>
      <c r="J25" s="95"/>
      <c r="K25" s="89">
        <f ca="1">OFFSET(Очки!$A$2,F25,D25+OFFSET(Очки!$A$18,0,$C$48-1)-1)</f>
        <v>6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6</v>
      </c>
      <c r="P25" s="39">
        <f ca="1">IF(I25&lt;H25,OFFSET(Очки!$A$20,2+H25-I25,IF(G25=1,13-H25,10+G25)),0)</f>
        <v>1.4</v>
      </c>
      <c r="Q25" s="39"/>
      <c r="R25" s="90"/>
      <c r="S25" s="102">
        <f t="shared" ca="1" si="0"/>
        <v>13.4</v>
      </c>
    </row>
    <row r="26" spans="1:19" ht="15.75">
      <c r="A26" s="40">
        <v>15</v>
      </c>
      <c r="B26" s="48" t="s">
        <v>213</v>
      </c>
      <c r="C26" s="33">
        <v>17.5</v>
      </c>
      <c r="D26" s="42">
        <v>2</v>
      </c>
      <c r="E26" s="43">
        <v>10</v>
      </c>
      <c r="F26" s="44">
        <v>7</v>
      </c>
      <c r="G26" s="45">
        <v>2</v>
      </c>
      <c r="H26" s="46">
        <v>6</v>
      </c>
      <c r="I26" s="43">
        <v>7</v>
      </c>
      <c r="J26" s="95"/>
      <c r="K26" s="89">
        <f ca="1">OFFSET(Очки!$A$2,F26,D26+OFFSET(Очки!$A$18,0,$C$48-1)-1)</f>
        <v>6.5</v>
      </c>
      <c r="L26" s="39">
        <f ca="1">IF(F26&lt;E26,OFFSET(Очки!$A$20,2+E26-F26,IF(D26=1,13-E26,10+D26)),0)</f>
        <v>2.1</v>
      </c>
      <c r="M26" s="39"/>
      <c r="N26" s="92">
        <v>-4</v>
      </c>
      <c r="O26" s="89">
        <f ca="1">OFFSET(Очки!$A$2,I26,G26+OFFSET(Очки!$A$18,0,$C$48-1)-1)</f>
        <v>6.5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11.1</v>
      </c>
    </row>
    <row r="27" spans="1:19" ht="15.75">
      <c r="A27" s="40">
        <v>16</v>
      </c>
      <c r="B27" s="48" t="s">
        <v>215</v>
      </c>
      <c r="C27" s="33" t="s">
        <v>43</v>
      </c>
      <c r="D27" s="42">
        <v>2</v>
      </c>
      <c r="E27" s="43">
        <v>2</v>
      </c>
      <c r="F27" s="44">
        <v>9</v>
      </c>
      <c r="G27" s="45">
        <v>2</v>
      </c>
      <c r="H27" s="46">
        <v>1</v>
      </c>
      <c r="I27" s="43">
        <v>10</v>
      </c>
      <c r="J27" s="95"/>
      <c r="K27" s="89">
        <f ca="1">OFFSET(Очки!$A$2,F27,D27+OFFSET(Очки!$A$18,0,$C$48-1)-1)</f>
        <v>5.5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5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10.5</v>
      </c>
    </row>
    <row r="28" spans="1:19" ht="15.75">
      <c r="A28" s="40">
        <v>17</v>
      </c>
      <c r="B28" s="48" t="s">
        <v>144</v>
      </c>
      <c r="C28" s="33" t="s">
        <v>43</v>
      </c>
      <c r="D28" s="42">
        <v>2</v>
      </c>
      <c r="E28" s="43">
        <v>5</v>
      </c>
      <c r="F28" s="44">
        <v>11</v>
      </c>
      <c r="G28" s="45">
        <v>2</v>
      </c>
      <c r="H28" s="46">
        <v>2</v>
      </c>
      <c r="I28" s="43">
        <v>11</v>
      </c>
      <c r="J28" s="95"/>
      <c r="K28" s="89">
        <f ca="1">OFFSET(Очки!$A$2,F28,D28+OFFSET(Очки!$A$18,0,$C$48-1)-1)</f>
        <v>4.5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4.5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</v>
      </c>
    </row>
    <row r="29" spans="1:19" ht="15.75" hidden="1">
      <c r="A29" s="40" t="e">
        <f ca="1">RANK(S29,S$6:OFFSET(S$6,0,0,COUNTA(B$6:B$47)))</f>
        <v>#N/A</v>
      </c>
      <c r="B29" s="48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OFFSET(Очки!$A$2,F29,D29+OFFSET(Очки!$A$18,0,$C$48-1)-1)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7" ca="1" si="1">SUM(J29:R29)</f>
        <v>0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23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9:S28">
    <sortCondition descending="1" ref="S9:S28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7">
    <cfRule type="expression" dxfId="10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218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 hidden="1">
      <c r="A6" s="31">
        <f ca="1">RANK(S6,S$6:OFFSET(S$6,0,0,COUNTA(B$6:B$30)))</f>
        <v>1</v>
      </c>
      <c r="B6" s="147" t="s">
        <v>207</v>
      </c>
      <c r="C6" s="100" t="s">
        <v>43</v>
      </c>
      <c r="D6" s="34">
        <v>1</v>
      </c>
      <c r="E6" s="35">
        <v>11</v>
      </c>
      <c r="F6" s="36">
        <v>2</v>
      </c>
      <c r="G6" s="37">
        <v>1</v>
      </c>
      <c r="H6" s="38">
        <v>10</v>
      </c>
      <c r="I6" s="35">
        <v>3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9.4</v>
      </c>
      <c r="M6" s="87">
        <v>2</v>
      </c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7.3999999999999995</v>
      </c>
      <c r="Q6" s="87">
        <v>0.5</v>
      </c>
      <c r="R6" s="88"/>
      <c r="S6" s="101">
        <f t="shared" ref="S6:S30" ca="1" si="0">SUM(J6:R6)</f>
        <v>48.8</v>
      </c>
    </row>
    <row r="7" spans="1:19" ht="15.75">
      <c r="A7" s="40">
        <v>1</v>
      </c>
      <c r="B7" s="47" t="s">
        <v>135</v>
      </c>
      <c r="C7" s="33">
        <v>17.5</v>
      </c>
      <c r="D7" s="42">
        <v>2</v>
      </c>
      <c r="E7" s="43">
        <v>7</v>
      </c>
      <c r="F7" s="44">
        <v>1</v>
      </c>
      <c r="G7" s="45">
        <v>1</v>
      </c>
      <c r="H7" s="46">
        <v>11</v>
      </c>
      <c r="I7" s="43">
        <v>6</v>
      </c>
      <c r="J7" s="95"/>
      <c r="K7" s="89">
        <f ca="1">OFFSET(Очки!$A$2,F7,D7+OFFSET(Очки!$A$18,0,$C$31-1)-1)</f>
        <v>9</v>
      </c>
      <c r="L7" s="39">
        <f ca="1">IF(F7&lt;E7,OFFSET(Очки!$A$20,2+E7-F7,IF(D7=1,13-E7,10+D7)),0)</f>
        <v>4.2</v>
      </c>
      <c r="M7" s="39">
        <v>2.5</v>
      </c>
      <c r="N7" s="92"/>
      <c r="O7" s="89">
        <f ca="1">OFFSET(Очки!$A$2,I7,G7+OFFSET(Очки!$A$18,0,$C$31-1)-1)</f>
        <v>10.5</v>
      </c>
      <c r="P7" s="39">
        <f ca="1">IF(I7&lt;H7,OFFSET(Очки!$A$20,2+H7-I7,IF(G7=1,13-H7,10+G7)),0)</f>
        <v>6</v>
      </c>
      <c r="Q7" s="39"/>
      <c r="R7" s="90"/>
      <c r="S7" s="102">
        <f t="shared" ca="1" si="0"/>
        <v>32.200000000000003</v>
      </c>
    </row>
    <row r="8" spans="1:19" ht="15.75" hidden="1">
      <c r="A8" s="40">
        <f ca="1">RANK(S8,S$6:OFFSET(S$6,0,0,COUNTA(B$6:B$30)))</f>
        <v>3</v>
      </c>
      <c r="B8" s="148" t="s">
        <v>220</v>
      </c>
      <c r="C8" s="33">
        <v>7.5</v>
      </c>
      <c r="D8" s="42">
        <v>1</v>
      </c>
      <c r="E8" s="43">
        <v>9</v>
      </c>
      <c r="F8" s="44">
        <v>8</v>
      </c>
      <c r="G8" s="45">
        <v>1</v>
      </c>
      <c r="H8" s="46">
        <v>9</v>
      </c>
      <c r="I8" s="43">
        <v>5</v>
      </c>
      <c r="J8" s="95">
        <v>1.5</v>
      </c>
      <c r="K8" s="89">
        <f ca="1">OFFSET(Очки!$A$2,F8,D8+OFFSET(Очки!$A$18,0,$C$31-1)-1)</f>
        <v>9.5</v>
      </c>
      <c r="L8" s="39">
        <f ca="1">IF(F8&lt;E8,OFFSET(Очки!$A$20,2+E8-F8,IF(D8=1,13-E8,10+D8)),0)</f>
        <v>1.2</v>
      </c>
      <c r="M8" s="39">
        <v>1.5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4.5</v>
      </c>
      <c r="Q8" s="39">
        <v>1</v>
      </c>
      <c r="R8" s="90"/>
      <c r="S8" s="102">
        <f t="shared" ca="1" si="0"/>
        <v>30.2</v>
      </c>
    </row>
    <row r="9" spans="1:19" ht="15.75" hidden="1">
      <c r="A9" s="40">
        <f ca="1">RANK(S9,S$6:OFFSET(S$6,0,0,COUNTA(B$6:B$30)))</f>
        <v>4</v>
      </c>
      <c r="B9" s="148" t="s">
        <v>225</v>
      </c>
      <c r="C9" s="33" t="s">
        <v>43</v>
      </c>
      <c r="D9" s="42">
        <v>1</v>
      </c>
      <c r="E9" s="43">
        <v>5</v>
      </c>
      <c r="F9" s="44">
        <v>3</v>
      </c>
      <c r="G9" s="45">
        <v>1</v>
      </c>
      <c r="H9" s="46">
        <v>8</v>
      </c>
      <c r="I9" s="43">
        <v>1</v>
      </c>
      <c r="J9" s="95"/>
      <c r="K9" s="89">
        <f ca="1">OFFSET(Очки!$A$2,F9,D9+OFFSET(Очки!$A$18,0,$C$31-1)-1)</f>
        <v>13</v>
      </c>
      <c r="L9" s="39">
        <f ca="1">IF(F9&lt;E9,OFFSET(Очки!$A$20,2+E9-F9,IF(D9=1,13-E9,10+D9)),0)</f>
        <v>1.7000000000000002</v>
      </c>
      <c r="M9" s="39">
        <v>1</v>
      </c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6.4</v>
      </c>
      <c r="Q9" s="39">
        <v>2</v>
      </c>
      <c r="R9" s="90">
        <f>-5-4</f>
        <v>-9</v>
      </c>
      <c r="S9" s="102">
        <f t="shared" ca="1" si="0"/>
        <v>30.1</v>
      </c>
    </row>
    <row r="10" spans="1:19" ht="15.75">
      <c r="A10" s="40">
        <v>2</v>
      </c>
      <c r="B10" s="47" t="s">
        <v>210</v>
      </c>
      <c r="C10" s="33">
        <v>2.5</v>
      </c>
      <c r="D10" s="42">
        <v>1</v>
      </c>
      <c r="E10" s="43">
        <v>3</v>
      </c>
      <c r="F10" s="44">
        <v>1</v>
      </c>
      <c r="G10" s="45">
        <v>1</v>
      </c>
      <c r="H10" s="46">
        <v>7</v>
      </c>
      <c r="I10" s="43">
        <v>10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1.4</v>
      </c>
      <c r="M10" s="39">
        <v>0.5</v>
      </c>
      <c r="N10" s="92"/>
      <c r="O10" s="89">
        <f ca="1">OFFSET(Очки!$A$2,I10,G10+OFFSET(Очки!$A$18,0,$C$31-1)-1)</f>
        <v>8.5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25.4</v>
      </c>
    </row>
    <row r="11" spans="1:19" ht="15.75" hidden="1">
      <c r="A11" s="40">
        <f ca="1">RANK(S11,S$6:OFFSET(S$6,0,0,COUNTA(B$6:B$30)))</f>
        <v>6</v>
      </c>
      <c r="B11" s="148" t="s">
        <v>221</v>
      </c>
      <c r="C11" s="33" t="s">
        <v>43</v>
      </c>
      <c r="D11" s="42">
        <v>1</v>
      </c>
      <c r="E11" s="43">
        <v>7</v>
      </c>
      <c r="F11" s="44">
        <v>5</v>
      </c>
      <c r="G11" s="45">
        <v>1</v>
      </c>
      <c r="H11" s="46">
        <v>2</v>
      </c>
      <c r="I11" s="43">
        <v>1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2.1</v>
      </c>
      <c r="M11" s="39"/>
      <c r="N11" s="92">
        <f>-4-3</f>
        <v>-7</v>
      </c>
      <c r="O11" s="89">
        <f ca="1">OFFSET(Очки!$A$2,I11,G11+OFFSET(Очки!$A$18,0,$C$31-1)-1)</f>
        <v>15</v>
      </c>
      <c r="P11" s="39">
        <f ca="1">IF(I11&lt;H11,OFFSET(Очки!$A$20,2+H11-I11,IF(G11=1,13-H11,10+G11)),0)</f>
        <v>0.7</v>
      </c>
      <c r="Q11" s="39">
        <v>2.5</v>
      </c>
      <c r="R11" s="90"/>
      <c r="S11" s="102">
        <f t="shared" ca="1" si="0"/>
        <v>24.8</v>
      </c>
    </row>
    <row r="12" spans="1:19" ht="15.75">
      <c r="A12" s="40">
        <v>3</v>
      </c>
      <c r="B12" s="41" t="s">
        <v>87</v>
      </c>
      <c r="C12" s="33" t="s">
        <v>43</v>
      </c>
      <c r="D12" s="42">
        <v>2</v>
      </c>
      <c r="E12" s="43">
        <v>3</v>
      </c>
      <c r="F12" s="44">
        <v>3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0.9</v>
      </c>
      <c r="Q12" s="39">
        <v>1.5</v>
      </c>
      <c r="R12" s="90"/>
      <c r="S12" s="102">
        <f t="shared" ca="1" si="0"/>
        <v>21.4</v>
      </c>
    </row>
    <row r="13" spans="1:19" ht="15.75">
      <c r="A13" s="40">
        <v>4</v>
      </c>
      <c r="B13" s="32" t="s">
        <v>219</v>
      </c>
      <c r="C13" s="33" t="s">
        <v>43</v>
      </c>
      <c r="D13" s="42">
        <v>1</v>
      </c>
      <c r="E13" s="43">
        <v>10</v>
      </c>
      <c r="F13" s="44">
        <v>7</v>
      </c>
      <c r="G13" s="45">
        <v>1</v>
      </c>
      <c r="H13" s="46">
        <v>3</v>
      </c>
      <c r="I13" s="43">
        <v>10</v>
      </c>
      <c r="J13" s="95">
        <v>2</v>
      </c>
      <c r="K13" s="89">
        <f ca="1">OFFSET(Очки!$A$2,F13,D13+OFFSET(Очки!$A$18,0,$C$31-1)-1)</f>
        <v>10</v>
      </c>
      <c r="L13" s="39">
        <f ca="1">IF(F13&lt;E13,OFFSET(Очки!$A$20,2+E13-F13,IF(D13=1,13-E13,10+D13)),0)</f>
        <v>3.5999999999999996</v>
      </c>
      <c r="M13" s="39"/>
      <c r="N13" s="92">
        <v>-4</v>
      </c>
      <c r="O13" s="89">
        <f ca="1">OFFSET(Очки!$A$2,I13,G13+OFFSET(Очки!$A$18,0,$C$31-1)-1)</f>
        <v>8.5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20.100000000000001</v>
      </c>
    </row>
    <row r="14" spans="1:19" ht="15.75">
      <c r="A14" s="40">
        <v>5</v>
      </c>
      <c r="B14" s="47" t="s">
        <v>193</v>
      </c>
      <c r="C14" s="33">
        <v>10</v>
      </c>
      <c r="D14" s="42">
        <v>2</v>
      </c>
      <c r="E14" s="43">
        <v>4</v>
      </c>
      <c r="F14" s="44">
        <v>4</v>
      </c>
      <c r="G14" s="45">
        <v>2</v>
      </c>
      <c r="H14" s="46">
        <v>8</v>
      </c>
      <c r="I14" s="43">
        <v>1</v>
      </c>
      <c r="J14" s="95"/>
      <c r="K14" s="89">
        <f ca="1">OFFSET(Очки!$A$2,F14,D14+OFFSET(Очки!$A$18,0,$C$31-1)-1)</f>
        <v>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19.899999999999999</v>
      </c>
    </row>
    <row r="15" spans="1:19" ht="15.75">
      <c r="A15" s="40">
        <v>6</v>
      </c>
      <c r="B15" s="48" t="s">
        <v>182</v>
      </c>
      <c r="C15" s="33" t="s">
        <v>43</v>
      </c>
      <c r="D15" s="42">
        <v>1</v>
      </c>
      <c r="E15" s="43">
        <v>6</v>
      </c>
      <c r="F15" s="44">
        <v>6</v>
      </c>
      <c r="G15" s="45">
        <v>1</v>
      </c>
      <c r="H15" s="46">
        <v>1</v>
      </c>
      <c r="I15" s="43">
        <v>6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>
        <v>-3</v>
      </c>
      <c r="O15" s="89">
        <f ca="1">OFFSET(Очки!$A$2,I15,G15+OFFSET(Очки!$A$18,0,$C$31-1)-1)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18</v>
      </c>
    </row>
    <row r="16" spans="1:19" ht="15.75">
      <c r="A16" s="40">
        <v>7</v>
      </c>
      <c r="B16" s="47" t="s">
        <v>134</v>
      </c>
      <c r="C16" s="33">
        <v>7.5</v>
      </c>
      <c r="D16" s="42">
        <v>1</v>
      </c>
      <c r="E16" s="43">
        <v>4</v>
      </c>
      <c r="F16" s="44">
        <v>10</v>
      </c>
      <c r="G16" s="45">
        <v>2</v>
      </c>
      <c r="H16" s="46">
        <v>6</v>
      </c>
      <c r="I16" s="43">
        <v>3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</v>
      </c>
      <c r="P16" s="39">
        <f ca="1">IF(I16&lt;H16,OFFSET(Очки!$A$20,2+H16-I16,IF(G16=1,13-H16,10+G16)),0)</f>
        <v>2.1</v>
      </c>
      <c r="Q16" s="39"/>
      <c r="R16" s="90"/>
      <c r="S16" s="102">
        <f t="shared" ca="1" si="0"/>
        <v>17.600000000000001</v>
      </c>
    </row>
    <row r="17" spans="1:19" ht="15.75">
      <c r="A17" s="40">
        <v>8</v>
      </c>
      <c r="B17" s="47" t="s">
        <v>69</v>
      </c>
      <c r="C17" s="33" t="s">
        <v>43</v>
      </c>
      <c r="D17" s="42">
        <v>1</v>
      </c>
      <c r="E17" s="43">
        <v>2</v>
      </c>
      <c r="F17" s="44">
        <v>4</v>
      </c>
      <c r="G17" s="45">
        <v>1</v>
      </c>
      <c r="H17" s="46">
        <v>4</v>
      </c>
      <c r="I17" s="43">
        <v>7</v>
      </c>
      <c r="J17" s="95"/>
      <c r="K17" s="89">
        <f ca="1">OFFSET(Очки!$A$2,F17,D17+OFFSET(Очки!$A$18,0,$C$31-1)-1)</f>
        <v>12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10</v>
      </c>
      <c r="P17" s="39">
        <f ca="1">IF(I17&lt;H17,OFFSET(Очки!$A$20,2+H17-I17,IF(G17=1,13-H17,10+G17)),0)</f>
        <v>0</v>
      </c>
      <c r="Q17" s="39"/>
      <c r="R17" s="90">
        <v>-5</v>
      </c>
      <c r="S17" s="102">
        <f t="shared" ca="1" si="0"/>
        <v>17</v>
      </c>
    </row>
    <row r="18" spans="1:19" ht="15.75">
      <c r="A18" s="40">
        <v>9</v>
      </c>
      <c r="B18" s="47" t="s">
        <v>203</v>
      </c>
      <c r="C18" s="33" t="s">
        <v>43</v>
      </c>
      <c r="D18" s="42">
        <v>1</v>
      </c>
      <c r="E18" s="43">
        <v>1</v>
      </c>
      <c r="F18" s="44">
        <v>6</v>
      </c>
      <c r="G18" s="45">
        <v>2</v>
      </c>
      <c r="H18" s="46">
        <v>7</v>
      </c>
      <c r="I18" s="43">
        <v>6</v>
      </c>
      <c r="J18" s="95"/>
      <c r="K18" s="89">
        <f ca="1">OFFSET(Очки!$A$2,F18,D18+OFFSET(Очки!$A$18,0,$C$31-1)-1)</f>
        <v>10.5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15.7</v>
      </c>
    </row>
    <row r="19" spans="1:19" ht="15.75">
      <c r="A19" s="40">
        <v>10</v>
      </c>
      <c r="B19" s="32" t="s">
        <v>189</v>
      </c>
      <c r="C19" s="33">
        <v>20</v>
      </c>
      <c r="D19" s="42">
        <v>2</v>
      </c>
      <c r="E19" s="43">
        <v>5</v>
      </c>
      <c r="F19" s="44">
        <v>2</v>
      </c>
      <c r="G19" s="45">
        <v>1</v>
      </c>
      <c r="H19" s="46">
        <v>6</v>
      </c>
      <c r="I19" s="43">
        <v>9</v>
      </c>
      <c r="J19" s="95"/>
      <c r="K19" s="89">
        <f ca="1">OFFSET(Очки!$A$2,F19,D19+OFFSET(Очки!$A$18,0,$C$31-1)-1)</f>
        <v>8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OFFSET(Очки!$A$2,I19,G19+OFFSET(Очки!$A$18,0,$C$31-1)-1)</f>
        <v>9</v>
      </c>
      <c r="P19" s="39">
        <f ca="1">IF(I19&lt;H19,OFFSET(Очки!$A$20,2+H19-I19,IF(G19=1,13-H19,10+G19)),0)</f>
        <v>0</v>
      </c>
      <c r="Q19" s="39"/>
      <c r="R19" s="90">
        <f>-5-2</f>
        <v>-7</v>
      </c>
      <c r="S19" s="102">
        <f t="shared" ca="1" si="0"/>
        <v>12.100000000000001</v>
      </c>
    </row>
    <row r="20" spans="1:19" ht="15.75">
      <c r="A20" s="40">
        <v>11</v>
      </c>
      <c r="B20" s="48" t="s">
        <v>143</v>
      </c>
      <c r="C20" s="33" t="s">
        <v>43</v>
      </c>
      <c r="D20" s="42">
        <v>2</v>
      </c>
      <c r="E20" s="43">
        <v>2</v>
      </c>
      <c r="F20" s="44">
        <v>9</v>
      </c>
      <c r="G20" s="45">
        <v>2</v>
      </c>
      <c r="H20" s="46">
        <v>1</v>
      </c>
      <c r="I20" s="43">
        <v>2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8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11</v>
      </c>
    </row>
    <row r="21" spans="1:19" ht="15.75">
      <c r="A21" s="40">
        <v>12</v>
      </c>
      <c r="B21" s="47" t="s">
        <v>223</v>
      </c>
      <c r="C21" s="33" t="s">
        <v>43</v>
      </c>
      <c r="D21" s="42">
        <v>2</v>
      </c>
      <c r="E21" s="43">
        <v>8</v>
      </c>
      <c r="F21" s="44">
        <v>7</v>
      </c>
      <c r="G21" s="45">
        <v>2</v>
      </c>
      <c r="H21" s="46">
        <v>2</v>
      </c>
      <c r="I21" s="43">
        <v>4</v>
      </c>
      <c r="J21" s="95"/>
      <c r="K21" s="89">
        <f ca="1">OFFSET(Очки!$A$2,F21,D21+OFFSET(Очки!$A$18,0,$C$31-1)-1)</f>
        <v>4</v>
      </c>
      <c r="L21" s="39">
        <f ca="1">IF(F21&lt;E21,OFFSET(Очки!$A$20,2+E21-F21,IF(D21=1,13-E21,10+D21)),0)</f>
        <v>0.7</v>
      </c>
      <c r="M21" s="39"/>
      <c r="N21" s="92"/>
      <c r="O21" s="89">
        <f ca="1">OFFSET(Очки!$A$2,I21,G21+OFFSET(Очки!$A$18,0,$C$31-1)-1)</f>
        <v>6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10.7</v>
      </c>
    </row>
    <row r="22" spans="1:19" ht="15.75">
      <c r="A22" s="40">
        <v>13</v>
      </c>
      <c r="B22" s="48" t="s">
        <v>85</v>
      </c>
      <c r="C22" s="33" t="s">
        <v>43</v>
      </c>
      <c r="D22" s="42">
        <v>2</v>
      </c>
      <c r="E22" s="43">
        <v>6</v>
      </c>
      <c r="F22" s="44">
        <v>6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OFFSET(Очки!$A$2,F22,D22+OFFSET(Очки!$A$18,0,$C$31-1)-1)</f>
        <v>4.5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9.5</v>
      </c>
    </row>
    <row r="23" spans="1:19" ht="15.75">
      <c r="A23" s="40">
        <v>13</v>
      </c>
      <c r="B23" s="47" t="s">
        <v>174</v>
      </c>
      <c r="C23" s="33">
        <v>10</v>
      </c>
      <c r="D23" s="42">
        <v>1</v>
      </c>
      <c r="E23" s="43">
        <v>8</v>
      </c>
      <c r="F23" s="44">
        <v>10</v>
      </c>
      <c r="G23" s="45">
        <v>2</v>
      </c>
      <c r="H23" s="46"/>
      <c r="I23" s="43"/>
      <c r="J23" s="95">
        <v>1</v>
      </c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 t="str">
        <f ca="1">OFFSET(Очки!$A$2,I23,G23+OFFSET(Очки!$A$18,0,$C$31-1)-1)</f>
        <v>II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9.5</v>
      </c>
    </row>
    <row r="24" spans="1:19" ht="15.75">
      <c r="A24" s="40">
        <v>15</v>
      </c>
      <c r="B24" s="47" t="s">
        <v>190</v>
      </c>
      <c r="C24" s="33">
        <v>15</v>
      </c>
      <c r="D24" s="42">
        <v>2</v>
      </c>
      <c r="E24" s="43">
        <v>1</v>
      </c>
      <c r="F24" s="44">
        <v>5</v>
      </c>
      <c r="G24" s="45">
        <v>2</v>
      </c>
      <c r="H24" s="46">
        <v>5</v>
      </c>
      <c r="I24" s="43">
        <v>8</v>
      </c>
      <c r="J24" s="95"/>
      <c r="K24" s="89">
        <f ca="1">OFFSET(Очки!$A$2,F24,D24+OFFSET(Очки!$A$18,0,$C$31-1)-1)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8.5</v>
      </c>
    </row>
    <row r="25" spans="1:19" ht="15.75">
      <c r="A25" s="40">
        <v>16</v>
      </c>
      <c r="B25" s="48" t="s">
        <v>224</v>
      </c>
      <c r="C25" s="33" t="s">
        <v>43</v>
      </c>
      <c r="D25" s="42">
        <v>2</v>
      </c>
      <c r="E25" s="43">
        <v>9</v>
      </c>
      <c r="F25" s="44">
        <v>8</v>
      </c>
      <c r="G25" s="45">
        <v>2</v>
      </c>
      <c r="H25" s="46">
        <v>4</v>
      </c>
      <c r="I25" s="43">
        <v>7</v>
      </c>
      <c r="J25" s="95"/>
      <c r="K25" s="89">
        <f ca="1">OFFSET(Очки!$A$2,F25,D25+OFFSET(Очки!$A$18,0,$C$31-1)-1)</f>
        <v>3.5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OFFSET(Очки!$A$2,I25,G25+OFFSET(Очки!$A$18,0,$C$31-1)-1)</f>
        <v>4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8.1999999999999993</v>
      </c>
    </row>
    <row r="26" spans="1:19" ht="15.75">
      <c r="A26" s="40">
        <v>17</v>
      </c>
      <c r="B26" s="47" t="s">
        <v>222</v>
      </c>
      <c r="C26" s="33">
        <v>20</v>
      </c>
      <c r="D26" s="42">
        <v>2</v>
      </c>
      <c r="E26" s="43">
        <v>10</v>
      </c>
      <c r="F26" s="44">
        <v>10</v>
      </c>
      <c r="G26" s="45">
        <v>2</v>
      </c>
      <c r="H26" s="46">
        <v>9</v>
      </c>
      <c r="I26" s="43">
        <v>9</v>
      </c>
      <c r="J26" s="95"/>
      <c r="K26" s="89">
        <f ca="1">OFFSET(Очки!$A$2,F26,D26+OFFSET(Очки!$A$18,0,$C$31-1)-1)</f>
        <v>2.5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3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5.5</v>
      </c>
    </row>
    <row r="27" spans="1:19" ht="15.75" hidden="1">
      <c r="A27" s="40" t="e">
        <f ca="1">RANK(S27,S$6:OFFSET(S$6,0,0,COUNTA(B$6:B$30)))</f>
        <v>#N/A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43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43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44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9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226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RANK(S6,S$6:OFFSET(S$6,0,0,COUNTA(B$6:B$38)))</f>
        <v>1</v>
      </c>
      <c r="B6" s="131" t="s">
        <v>53</v>
      </c>
      <c r="C6" s="100" t="s">
        <v>43</v>
      </c>
      <c r="D6" s="34">
        <v>1</v>
      </c>
      <c r="E6" s="35">
        <v>11</v>
      </c>
      <c r="F6" s="36">
        <v>2</v>
      </c>
      <c r="G6" s="37">
        <v>1</v>
      </c>
      <c r="H6" s="38">
        <v>11</v>
      </c>
      <c r="I6" s="35">
        <v>5</v>
      </c>
      <c r="J6" s="94">
        <v>2</v>
      </c>
      <c r="K6" s="86">
        <f ca="1">OFFSET(Очки!$A$2,F6,D6+OFFSET(Очки!$A$18,0,$C$39-1)-1)</f>
        <v>15</v>
      </c>
      <c r="L6" s="87">
        <f ca="1">IF(F6&lt;E6,OFFSET(Очки!$A$20,2+E6-F6,IF(D6=1,13-E6,10+D6)),0)</f>
        <v>9.4</v>
      </c>
      <c r="M6" s="87">
        <v>2</v>
      </c>
      <c r="N6" s="91">
        <v>-4</v>
      </c>
      <c r="O6" s="86">
        <f ca="1">OFFSET(Очки!$A$2,I6,G6+OFFSET(Очки!$A$18,0,$C$39-1)-1)</f>
        <v>12</v>
      </c>
      <c r="P6" s="87">
        <f ca="1">IF(I6&lt;H6,OFFSET(Очки!$A$20,2+H6-I6,IF(G6=1,13-H6,10+G6)),0)</f>
        <v>7</v>
      </c>
      <c r="Q6" s="87">
        <v>2</v>
      </c>
      <c r="R6" s="88"/>
      <c r="S6" s="101">
        <f t="shared" ref="S6:S38" ca="1" si="0">SUM(J6:R6)</f>
        <v>45.4</v>
      </c>
    </row>
    <row r="7" spans="1:19" ht="15.75">
      <c r="A7" s="40">
        <f ca="1">RANK(S7,S$6:OFFSET(S$6,0,0,COUNTA(B$6:B$38)))</f>
        <v>2</v>
      </c>
      <c r="B7" s="47" t="s">
        <v>134</v>
      </c>
      <c r="C7" s="33">
        <v>7.5</v>
      </c>
      <c r="D7" s="42">
        <v>1</v>
      </c>
      <c r="E7" s="43">
        <v>9</v>
      </c>
      <c r="F7" s="44">
        <v>3</v>
      </c>
      <c r="G7" s="45">
        <v>1</v>
      </c>
      <c r="H7" s="46">
        <v>12</v>
      </c>
      <c r="I7" s="43">
        <v>3</v>
      </c>
      <c r="J7" s="95">
        <v>1</v>
      </c>
      <c r="K7" s="89">
        <f ca="1">OFFSET(Очки!$A$2,F7,D7+OFFSET(Очки!$A$18,0,$C$39-1)-1)</f>
        <v>14</v>
      </c>
      <c r="L7" s="39">
        <f ca="1">IF(F7&lt;E7,OFFSET(Очки!$A$20,2+E7-F7,IF(D7=1,13-E7,10+D7)),0)</f>
        <v>6.2</v>
      </c>
      <c r="M7" s="39">
        <v>2.5</v>
      </c>
      <c r="N7" s="92"/>
      <c r="O7" s="89">
        <f ca="1">OFFSET(Очки!$A$2,I7,G7+OFFSET(Очки!$A$18,0,$C$39-1)-1)</f>
        <v>14</v>
      </c>
      <c r="P7" s="39">
        <f ca="1">IF(I7&lt;H7,OFFSET(Очки!$A$20,2+H7-I7,IF(G7=1,13-H7,10+G7)),0)</f>
        <v>10.000000000000002</v>
      </c>
      <c r="Q7" s="39">
        <v>2.5</v>
      </c>
      <c r="R7" s="90">
        <v>-6</v>
      </c>
      <c r="S7" s="102">
        <f t="shared" ca="1" si="0"/>
        <v>44.2</v>
      </c>
    </row>
    <row r="8" spans="1:19" ht="15.75">
      <c r="A8" s="40">
        <f ca="1">RANK(S8,S$6:OFFSET(S$6,0,0,COUNTA(B$6:B$38)))</f>
        <v>3</v>
      </c>
      <c r="B8" s="48" t="s">
        <v>210</v>
      </c>
      <c r="C8" s="33" t="s">
        <v>43</v>
      </c>
      <c r="D8" s="42">
        <v>1</v>
      </c>
      <c r="E8" s="43">
        <v>12</v>
      </c>
      <c r="F8" s="44">
        <v>6</v>
      </c>
      <c r="G8" s="45">
        <v>1</v>
      </c>
      <c r="H8" s="46">
        <v>10</v>
      </c>
      <c r="I8" s="43">
        <v>7</v>
      </c>
      <c r="J8" s="95">
        <v>2.5</v>
      </c>
      <c r="K8" s="89">
        <f ca="1">OFFSET(Очки!$A$2,F8,D8+OFFSET(Очки!$A$18,0,$C$39-1)-1)</f>
        <v>11.5</v>
      </c>
      <c r="L8" s="39">
        <f ca="1">IF(F8&lt;E8,OFFSET(Очки!$A$20,2+E8-F8,IF(D8=1,13-E8,10+D8)),0)</f>
        <v>7.3000000000000007</v>
      </c>
      <c r="M8" s="39">
        <v>1.5</v>
      </c>
      <c r="N8" s="92"/>
      <c r="O8" s="89">
        <f ca="1">OFFSET(Очки!$A$2,I8,G8+OFFSET(Очки!$A$18,0,$C$39-1)-1)</f>
        <v>11</v>
      </c>
      <c r="P8" s="39">
        <f ca="1">IF(I8&lt;H8,OFFSET(Очки!$A$20,2+H8-I8,IF(G8=1,13-H8,10+G8)),0)</f>
        <v>3.5999999999999996</v>
      </c>
      <c r="Q8" s="39"/>
      <c r="R8" s="90"/>
      <c r="S8" s="102">
        <f t="shared" ca="1" si="0"/>
        <v>37.4</v>
      </c>
    </row>
    <row r="9" spans="1:19" ht="15.75">
      <c r="A9" s="40">
        <f ca="1">RANK(S9,S$6:OFFSET(S$6,0,0,COUNTA(B$6:B$38)))</f>
        <v>4</v>
      </c>
      <c r="B9" s="47" t="s">
        <v>74</v>
      </c>
      <c r="C9" s="33">
        <v>10</v>
      </c>
      <c r="D9" s="42">
        <v>2</v>
      </c>
      <c r="E9" s="43">
        <v>12</v>
      </c>
      <c r="F9" s="44">
        <v>3</v>
      </c>
      <c r="G9" s="45">
        <v>2</v>
      </c>
      <c r="H9" s="46">
        <v>8</v>
      </c>
      <c r="I9" s="43">
        <v>1</v>
      </c>
      <c r="J9" s="95"/>
      <c r="K9" s="89">
        <f ca="1">OFFSET(Очки!$A$2,F9,D9+OFFSET(Очки!$A$18,0,$C$39-1)-1)</f>
        <v>9.5</v>
      </c>
      <c r="L9" s="39">
        <f ca="1">IF(F9&lt;E9,OFFSET(Очки!$A$20,2+E9-F9,IF(D9=1,13-E9,10+D9)),0)</f>
        <v>6.3</v>
      </c>
      <c r="M9" s="39"/>
      <c r="N9" s="92"/>
      <c r="O9" s="89">
        <f ca="1">OFFSET(Очки!$A$2,I9,G9+OFFSET(Очки!$A$18,0,$C$39-1)-1)</f>
        <v>11.5</v>
      </c>
      <c r="P9" s="39">
        <f ca="1">IF(I9&lt;H9,OFFSET(Очки!$A$20,2+H9-I9,IF(G9=1,13-H9,10+G9)),0)</f>
        <v>4.9000000000000004</v>
      </c>
      <c r="Q9" s="39"/>
      <c r="R9" s="90"/>
      <c r="S9" s="102">
        <f t="shared" ca="1" si="0"/>
        <v>32.200000000000003</v>
      </c>
    </row>
    <row r="10" spans="1:19" ht="15.75">
      <c r="A10" s="40">
        <f ca="1">RANK(S10,S$6:OFFSET(S$6,0,0,COUNTA(B$6:B$38)))</f>
        <v>5</v>
      </c>
      <c r="B10" s="32" t="s">
        <v>88</v>
      </c>
      <c r="C10" s="33">
        <v>10</v>
      </c>
      <c r="D10" s="42">
        <v>1</v>
      </c>
      <c r="E10" s="43">
        <v>3</v>
      </c>
      <c r="F10" s="44">
        <v>1</v>
      </c>
      <c r="G10" s="45">
        <v>1</v>
      </c>
      <c r="H10" s="46">
        <v>8</v>
      </c>
      <c r="I10" s="43">
        <v>9</v>
      </c>
      <c r="J10" s="95"/>
      <c r="K10" s="89">
        <f ca="1">OFFSET(Очки!$A$2,F10,D10+OFFSET(Очки!$A$18,0,$C$39-1)-1)</f>
        <v>16</v>
      </c>
      <c r="L10" s="39">
        <f ca="1">IF(F10&lt;E10,OFFSET(Очки!$A$20,2+E10-F10,IF(D10=1,13-E10,10+D10)),0)</f>
        <v>1.4</v>
      </c>
      <c r="M10" s="39">
        <v>0.5</v>
      </c>
      <c r="N10" s="92"/>
      <c r="O10" s="89">
        <f ca="1">OFFSET(Очки!$A$2,I10,G10+OFFSET(Очки!$A$18,0,$C$39-1)-1)</f>
        <v>10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29.4</v>
      </c>
    </row>
    <row r="11" spans="1:19" ht="15.75">
      <c r="A11" s="40">
        <f ca="1">RANK(S11,S$6:OFFSET(S$6,0,0,COUNTA(B$6:B$38)))</f>
        <v>6</v>
      </c>
      <c r="B11" s="47" t="s">
        <v>153</v>
      </c>
      <c r="C11" s="33" t="s">
        <v>43</v>
      </c>
      <c r="D11" s="42">
        <v>1</v>
      </c>
      <c r="E11" s="43">
        <v>4</v>
      </c>
      <c r="F11" s="44">
        <v>7</v>
      </c>
      <c r="G11" s="45">
        <v>1</v>
      </c>
      <c r="H11" s="46">
        <v>2</v>
      </c>
      <c r="I11" s="43">
        <v>2</v>
      </c>
      <c r="J11" s="95"/>
      <c r="K11" s="89">
        <f ca="1">OFFSET(Очки!$A$2,F11,D11+OFFSET(Очки!$A$18,0,$C$39-1)-1)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OFFSET(Очки!$A$2,I11,G11+OFFSET(Очки!$A$18,0,$C$39-1)-1)</f>
        <v>15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26</v>
      </c>
    </row>
    <row r="12" spans="1:19" ht="15.75">
      <c r="A12" s="40">
        <f ca="1">RANK(S12,S$6:OFFSET(S$6,0,0,COUNTA(B$6:B$38)))</f>
        <v>7</v>
      </c>
      <c r="B12" s="47" t="s">
        <v>203</v>
      </c>
      <c r="C12" s="33" t="s">
        <v>43</v>
      </c>
      <c r="D12" s="42">
        <v>1</v>
      </c>
      <c r="E12" s="43">
        <v>5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OFFSET(Очки!$A$2,F12,D12+OFFSET(Очки!$A$18,0,$C$39-1)-1)</f>
        <v>14</v>
      </c>
      <c r="L12" s="39">
        <f ca="1">IF(F12&lt;E12,OFFSET(Очки!$A$20,2+E12-F12,IF(D12=1,13-E12,10+D12)),0)</f>
        <v>1.7000000000000002</v>
      </c>
      <c r="M12" s="39"/>
      <c r="N12" s="92"/>
      <c r="O12" s="89">
        <f ca="1">OFFSET(Очки!$A$2,I12,G12+OFFSET(Очки!$A$18,0,$C$39-1)-1)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25.7</v>
      </c>
    </row>
    <row r="13" spans="1:19" ht="15.75">
      <c r="A13" s="40">
        <f ca="1">RANK(S13,S$6:OFFSET(S$6,0,0,COUNTA(B$6:B$38)))</f>
        <v>8</v>
      </c>
      <c r="B13" s="47" t="s">
        <v>230</v>
      </c>
      <c r="C13" s="33" t="s">
        <v>43</v>
      </c>
      <c r="D13" s="42">
        <v>1</v>
      </c>
      <c r="E13" s="43">
        <v>8</v>
      </c>
      <c r="F13" s="44">
        <v>11</v>
      </c>
      <c r="G13" s="45">
        <v>1</v>
      </c>
      <c r="H13" s="46">
        <v>1</v>
      </c>
      <c r="I13" s="43">
        <v>1</v>
      </c>
      <c r="J13" s="95">
        <v>0.5</v>
      </c>
      <c r="K13" s="89">
        <f ca="1">OFFSET(Очки!$A$2,F13,D13+OFFSET(Очки!$A$18,0,$C$39-1)-1)</f>
        <v>9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OFFSET(Очки!$A$2,I13,G13+OFFSET(Очки!$A$18,0,$C$39-1)-1)</f>
        <v>16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25.5</v>
      </c>
    </row>
    <row r="14" spans="1:19" ht="15.75">
      <c r="A14" s="40">
        <f ca="1">RANK(S14,S$6:OFFSET(S$6,0,0,COUNTA(B$6:B$38)))</f>
        <v>9</v>
      </c>
      <c r="B14" s="32" t="s">
        <v>69</v>
      </c>
      <c r="C14" s="33" t="s">
        <v>43</v>
      </c>
      <c r="D14" s="42">
        <v>1</v>
      </c>
      <c r="E14" s="43">
        <v>7</v>
      </c>
      <c r="F14" s="44">
        <v>5</v>
      </c>
      <c r="G14" s="45">
        <v>1</v>
      </c>
      <c r="H14" s="46">
        <v>5</v>
      </c>
      <c r="I14" s="43">
        <v>8</v>
      </c>
      <c r="J14" s="95"/>
      <c r="K14" s="89">
        <f ca="1">OFFSET(Очки!$A$2,F14,D14+OFFSET(Очки!$A$18,0,$C$39-1)-1)</f>
        <v>12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OFFSET(Очки!$A$2,I14,G14+OFFSET(Очки!$A$18,0,$C$39-1)-1)</f>
        <v>10.5</v>
      </c>
      <c r="P14" s="39">
        <f ca="1">IF(I14&lt;H14,OFFSET(Очки!$A$20,2+H14-I14,IF(G14=1,13-H14,10+G14)),0)</f>
        <v>0</v>
      </c>
      <c r="Q14" s="39">
        <v>1</v>
      </c>
      <c r="R14" s="90">
        <v>-1</v>
      </c>
      <c r="S14" s="102">
        <f t="shared" ca="1" si="0"/>
        <v>24.6</v>
      </c>
    </row>
    <row r="15" spans="1:19" ht="15.75" hidden="1">
      <c r="A15" s="40">
        <f ca="1">RANK(S15,S$6:OFFSET(S$6,0,0,COUNTA(B$6:B$38)))</f>
        <v>10</v>
      </c>
      <c r="B15" s="48" t="s">
        <v>231</v>
      </c>
      <c r="C15" s="33" t="s">
        <v>43</v>
      </c>
      <c r="D15" s="42">
        <v>1</v>
      </c>
      <c r="E15" s="43">
        <v>10</v>
      </c>
      <c r="F15" s="44">
        <v>8</v>
      </c>
      <c r="G15" s="45">
        <v>1</v>
      </c>
      <c r="H15" s="46">
        <v>9</v>
      </c>
      <c r="I15" s="43">
        <v>11</v>
      </c>
      <c r="J15" s="95">
        <v>1.5</v>
      </c>
      <c r="K15" s="89">
        <f ca="1">OFFSET(Очки!$A$2,F15,D15+OFFSET(Очки!$A$18,0,$C$39-1)-1)</f>
        <v>10.5</v>
      </c>
      <c r="L15" s="39">
        <f ca="1">IF(F15&lt;E15,OFFSET(Очки!$A$20,2+E15-F15,IF(D15=1,13-E15,10+D15)),0)</f>
        <v>2.4</v>
      </c>
      <c r="M15" s="39">
        <v>1</v>
      </c>
      <c r="N15" s="92"/>
      <c r="O15" s="89">
        <f ca="1">OFFSET(Очки!$A$2,I15,G15+OFFSET(Очки!$A$18,0,$C$39-1)-1)</f>
        <v>9</v>
      </c>
      <c r="P15" s="39">
        <f ca="1">IF(I15&lt;H15,OFFSET(Очки!$A$20,2+H15-I15,IF(G15=1,13-H15,10+G15)),0)</f>
        <v>0</v>
      </c>
      <c r="Q15" s="39"/>
      <c r="R15" s="90">
        <v>-1</v>
      </c>
      <c r="S15" s="102">
        <f t="shared" ca="1" si="0"/>
        <v>23.4</v>
      </c>
    </row>
    <row r="16" spans="1:19" ht="15.75">
      <c r="A16" s="40">
        <v>10</v>
      </c>
      <c r="B16" s="48" t="s">
        <v>85</v>
      </c>
      <c r="C16" s="33" t="s">
        <v>43</v>
      </c>
      <c r="D16" s="42">
        <v>1</v>
      </c>
      <c r="E16" s="43">
        <v>6</v>
      </c>
      <c r="F16" s="44">
        <v>9</v>
      </c>
      <c r="G16" s="45">
        <v>1</v>
      </c>
      <c r="H16" s="46">
        <v>6</v>
      </c>
      <c r="I16" s="43">
        <v>5</v>
      </c>
      <c r="J16" s="95"/>
      <c r="K16" s="89">
        <f ca="1">OFFSET(Очки!$A$2,F16,D16+OFFSET(Очки!$A$18,0,$C$39-1)-1)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OFFSET(Очки!$A$2,I16,G16+OFFSET(Очки!$A$18,0,$C$39-1)-1)</f>
        <v>12</v>
      </c>
      <c r="P16" s="39">
        <f ca="1">IF(I16&lt;H16,OFFSET(Очки!$A$20,2+H16-I16,IF(G16=1,13-H16,10+G16)),0)</f>
        <v>1</v>
      </c>
      <c r="Q16" s="39"/>
      <c r="R16" s="90"/>
      <c r="S16" s="102">
        <f t="shared" ca="1" si="0"/>
        <v>23</v>
      </c>
    </row>
    <row r="17" spans="1:19" ht="15.75">
      <c r="A17" s="40">
        <v>11</v>
      </c>
      <c r="B17" s="41" t="s">
        <v>227</v>
      </c>
      <c r="C17" s="33" t="s">
        <v>43</v>
      </c>
      <c r="D17" s="42">
        <v>2</v>
      </c>
      <c r="E17" s="43">
        <v>4</v>
      </c>
      <c r="F17" s="44">
        <v>1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OFFSET(Очки!$A$2,F17,D17+OFFSET(Очки!$A$18,0,$C$39-1)-1)</f>
        <v>11.5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OFFSET(Очки!$A$2,I17,G17+OFFSET(Очки!$A$18,0,$C$39-1)-1)</f>
        <v>7.5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21.8</v>
      </c>
    </row>
    <row r="18" spans="1:19" ht="15.75">
      <c r="A18" s="40">
        <v>12</v>
      </c>
      <c r="B18" s="47" t="s">
        <v>238</v>
      </c>
      <c r="C18" s="33" t="s">
        <v>43</v>
      </c>
      <c r="D18" s="42">
        <v>2</v>
      </c>
      <c r="E18" s="43">
        <v>8</v>
      </c>
      <c r="F18" s="44">
        <v>5</v>
      </c>
      <c r="G18" s="45">
        <v>2</v>
      </c>
      <c r="H18" s="46">
        <v>5</v>
      </c>
      <c r="I18" s="43">
        <v>4</v>
      </c>
      <c r="J18" s="95"/>
      <c r="K18" s="89">
        <f ca="1">OFFSET(Очки!$A$2,F18,D18+OFFSET(Очки!$A$18,0,$C$39-1)-1)</f>
        <v>7.5</v>
      </c>
      <c r="L18" s="39">
        <f ca="1">IF(F18&lt;E18,OFFSET(Очки!$A$20,2+E18-F18,IF(D18=1,13-E18,10+D18)),0)</f>
        <v>2.1</v>
      </c>
      <c r="M18" s="39"/>
      <c r="N18" s="92"/>
      <c r="O18" s="89">
        <f ca="1">OFFSET(Очки!$A$2,I18,G18+OFFSET(Очки!$A$18,0,$C$39-1)-1)</f>
        <v>8.5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18.8</v>
      </c>
    </row>
    <row r="19" spans="1:19" ht="15.75">
      <c r="A19" s="40">
        <v>13</v>
      </c>
      <c r="B19" s="48" t="s">
        <v>228</v>
      </c>
      <c r="C19" s="33">
        <v>5</v>
      </c>
      <c r="D19" s="42">
        <v>1</v>
      </c>
      <c r="E19" s="43">
        <v>1</v>
      </c>
      <c r="F19" s="44">
        <v>10</v>
      </c>
      <c r="G19" s="45">
        <v>2</v>
      </c>
      <c r="H19" s="46">
        <v>10</v>
      </c>
      <c r="I19" s="43">
        <v>2</v>
      </c>
      <c r="J19" s="95"/>
      <c r="K19" s="89">
        <f ca="1">OFFSET(Очки!$A$2,F19,D19+OFFSET(Очки!$A$18,0,$C$39-1)-1)</f>
        <v>9.5</v>
      </c>
      <c r="L19" s="39">
        <f ca="1">IF(F19&lt;E19,OFFSET(Очки!$A$20,2+E19-F19,IF(D19=1,13-E19,10+D19)),0)</f>
        <v>0</v>
      </c>
      <c r="M19" s="39"/>
      <c r="N19" s="92">
        <v>-4</v>
      </c>
      <c r="O19" s="89">
        <f ca="1">OFFSET(Очки!$A$2,I19,G19+OFFSET(Очки!$A$18,0,$C$39-1)-1)</f>
        <v>10.5</v>
      </c>
      <c r="P19" s="39">
        <f ca="1">IF(I19&lt;H19,OFFSET(Очки!$A$20,2+H19-I19,IF(G19=1,13-H19,10+G19)),0)</f>
        <v>5.6</v>
      </c>
      <c r="Q19" s="39">
        <v>0.5</v>
      </c>
      <c r="R19" s="90">
        <v>-4</v>
      </c>
      <c r="S19" s="102">
        <f t="shared" ca="1" si="0"/>
        <v>18.100000000000001</v>
      </c>
    </row>
    <row r="20" spans="1:19" ht="15.75">
      <c r="A20" s="40">
        <v>14</v>
      </c>
      <c r="B20" s="47" t="s">
        <v>100</v>
      </c>
      <c r="C20" s="33" t="s">
        <v>43</v>
      </c>
      <c r="D20" s="42">
        <v>2</v>
      </c>
      <c r="E20" s="43">
        <v>11</v>
      </c>
      <c r="F20" s="44">
        <v>2</v>
      </c>
      <c r="G20" s="45">
        <v>2</v>
      </c>
      <c r="H20" s="46">
        <v>3</v>
      </c>
      <c r="I20" s="43">
        <v>4</v>
      </c>
      <c r="J20" s="95"/>
      <c r="K20" s="89">
        <f ca="1">OFFSET(Очки!$A$2,F20,D20+OFFSET(Очки!$A$18,0,$C$39-1)-1)</f>
        <v>10.5</v>
      </c>
      <c r="L20" s="39">
        <f ca="1">IF(F20&lt;E20,OFFSET(Очки!$A$20,2+E20-F20,IF(D20=1,13-E20,10+D20)),0)</f>
        <v>6.3</v>
      </c>
      <c r="M20" s="39"/>
      <c r="N20" s="92">
        <v>-4</v>
      </c>
      <c r="O20" s="89">
        <f ca="1">OFFSET(Очки!$A$2,I20,G20+OFFSET(Очки!$A$18,0,$C$39-1)-1)</f>
        <v>8.5</v>
      </c>
      <c r="P20" s="39">
        <f ca="1">IF(I20&lt;H20,OFFSET(Очки!$A$20,2+H20-I20,IF(G20=1,13-H20,10+G20)),0)</f>
        <v>0</v>
      </c>
      <c r="Q20" s="39"/>
      <c r="R20" s="90">
        <v>-4</v>
      </c>
      <c r="S20" s="102">
        <f t="shared" ca="1" si="0"/>
        <v>17.3</v>
      </c>
    </row>
    <row r="21" spans="1:19" ht="15.75">
      <c r="A21" s="40">
        <v>15</v>
      </c>
      <c r="B21" s="47" t="s">
        <v>229</v>
      </c>
      <c r="C21" s="33">
        <v>15</v>
      </c>
      <c r="D21" s="42">
        <v>2</v>
      </c>
      <c r="E21" s="43">
        <v>3</v>
      </c>
      <c r="F21" s="44">
        <v>7</v>
      </c>
      <c r="G21" s="45">
        <v>2</v>
      </c>
      <c r="H21" s="46">
        <v>2</v>
      </c>
      <c r="I21" s="43">
        <v>2</v>
      </c>
      <c r="J21" s="95"/>
      <c r="K21" s="89">
        <f ca="1">OFFSET(Очки!$A$2,F21,D21+OFFSET(Очки!$A$18,0,$C$39-1)-1)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10.5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16</v>
      </c>
      <c r="B22" s="47" t="s">
        <v>236</v>
      </c>
      <c r="C22" s="33" t="s">
        <v>43</v>
      </c>
      <c r="D22" s="42">
        <v>2</v>
      </c>
      <c r="E22" s="43">
        <v>2</v>
      </c>
      <c r="F22" s="44">
        <v>3</v>
      </c>
      <c r="G22" s="45">
        <v>2</v>
      </c>
      <c r="H22" s="46">
        <v>1</v>
      </c>
      <c r="I22" s="43">
        <v>9</v>
      </c>
      <c r="J22" s="95"/>
      <c r="K22" s="89">
        <f ca="1">OFFSET(Очки!$A$2,F22,D22+OFFSET(Очки!$A$18,0,$C$39-1)-1)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</v>
      </c>
    </row>
    <row r="23" spans="1:19" ht="15.75">
      <c r="A23" s="40">
        <v>17</v>
      </c>
      <c r="B23" s="47" t="s">
        <v>222</v>
      </c>
      <c r="C23" s="33">
        <v>20</v>
      </c>
      <c r="D23" s="42">
        <v>2</v>
      </c>
      <c r="E23" s="43">
        <v>1</v>
      </c>
      <c r="F23" s="44">
        <v>6</v>
      </c>
      <c r="G23" s="45">
        <v>2</v>
      </c>
      <c r="H23" s="46">
        <v>3</v>
      </c>
      <c r="I23" s="43">
        <v>5</v>
      </c>
      <c r="J23" s="95"/>
      <c r="K23" s="89">
        <f ca="1">OFFSET(Очки!$A$2,F23,D23+OFFSET(Очки!$A$18,0,$C$39-1)-1)</f>
        <v>7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OFFSET(Очки!$A$2,I23,G23+OFFSET(Очки!$A$18,0,$C$39-1)-1)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5.75">
      <c r="A24" s="40">
        <v>18</v>
      </c>
      <c r="B24" s="47" t="s">
        <v>235</v>
      </c>
      <c r="C24" s="33">
        <v>15</v>
      </c>
      <c r="D24" s="42">
        <v>1</v>
      </c>
      <c r="E24" s="43">
        <v>2</v>
      </c>
      <c r="F24" s="44">
        <v>12</v>
      </c>
      <c r="G24" s="45">
        <v>2</v>
      </c>
      <c r="H24" s="46">
        <v>11</v>
      </c>
      <c r="I24" s="43">
        <v>10</v>
      </c>
      <c r="J24" s="95"/>
      <c r="K24" s="89">
        <f ca="1">OFFSET(Очки!$A$2,F24,D24+OFFSET(Очки!$A$18,0,$C$39-1)-1)</f>
        <v>8.5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OFFSET(Очки!$A$2,I24,G24+OFFSET(Очки!$A$18,0,$C$39-1)-1)</f>
        <v>5</v>
      </c>
      <c r="P24" s="39">
        <f ca="1">IF(I24&lt;H24,OFFSET(Очки!$A$20,2+H24-I24,IF(G24=1,13-H24,10+G24)),0)</f>
        <v>0.7</v>
      </c>
      <c r="Q24" s="39"/>
      <c r="R24" s="90"/>
      <c r="S24" s="102">
        <f t="shared" ca="1" si="0"/>
        <v>14.2</v>
      </c>
    </row>
    <row r="25" spans="1:19" ht="15.75">
      <c r="A25" s="40">
        <v>19</v>
      </c>
      <c r="B25" s="47" t="s">
        <v>223</v>
      </c>
      <c r="C25" s="33" t="s">
        <v>43</v>
      </c>
      <c r="D25" s="42">
        <v>2</v>
      </c>
      <c r="E25" s="43">
        <v>10</v>
      </c>
      <c r="F25" s="44">
        <v>10</v>
      </c>
      <c r="G25" s="45">
        <v>1</v>
      </c>
      <c r="H25" s="46">
        <v>4</v>
      </c>
      <c r="I25" s="43">
        <v>12</v>
      </c>
      <c r="J25" s="95"/>
      <c r="K25" s="89">
        <f ca="1">OFFSET(Очки!$A$2,F25,D25+OFFSET(Очки!$A$18,0,$C$39-1)-1)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OFFSET(Очки!$A$2,I25,G25+OFFSET(Очки!$A$18,0,$C$39-1)-1)</f>
        <v>8.5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13.5</v>
      </c>
    </row>
    <row r="26" spans="1:19" ht="15.75">
      <c r="A26" s="40">
        <v>20</v>
      </c>
      <c r="B26" s="47" t="s">
        <v>232</v>
      </c>
      <c r="C26" s="33" t="s">
        <v>43</v>
      </c>
      <c r="D26" s="42">
        <v>2</v>
      </c>
      <c r="E26" s="43">
        <v>5</v>
      </c>
      <c r="F26" s="44">
        <v>8</v>
      </c>
      <c r="G26" s="45">
        <v>2</v>
      </c>
      <c r="H26" s="46">
        <v>4</v>
      </c>
      <c r="I26" s="43">
        <v>6</v>
      </c>
      <c r="J26" s="95"/>
      <c r="K26" s="89">
        <f ca="1">OFFSET(Очки!$A$2,F26,D26+OFFSET(Очки!$A$18,0,$C$39-1)-1)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13</v>
      </c>
    </row>
    <row r="27" spans="1:19" ht="15.75">
      <c r="A27" s="40">
        <v>21</v>
      </c>
      <c r="B27" s="47" t="s">
        <v>233</v>
      </c>
      <c r="C27" s="33">
        <v>20</v>
      </c>
      <c r="D27" s="42">
        <v>2</v>
      </c>
      <c r="E27" s="43">
        <v>6</v>
      </c>
      <c r="F27" s="44">
        <v>9</v>
      </c>
      <c r="G27" s="45">
        <v>2</v>
      </c>
      <c r="H27" s="46">
        <v>9</v>
      </c>
      <c r="I27" s="43">
        <v>8</v>
      </c>
      <c r="J27" s="95"/>
      <c r="K27" s="89">
        <f ca="1">OFFSET(Очки!$A$2,F27,D27+OFFSET(Очки!$A$18,0,$C$39-1)-1)</f>
        <v>5.5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OFFSET(Очки!$A$2,I27,G27+OFFSET(Очки!$A$18,0,$C$39-1)-1)</f>
        <v>6</v>
      </c>
      <c r="P27" s="39">
        <f ca="1">IF(I27&lt;H27,OFFSET(Очки!$A$20,2+H27-I27,IF(G27=1,13-H27,10+G27)),0)</f>
        <v>0.7</v>
      </c>
      <c r="Q27" s="39"/>
      <c r="R27" s="90"/>
      <c r="S27" s="102">
        <f t="shared" ca="1" si="0"/>
        <v>12.2</v>
      </c>
    </row>
    <row r="28" spans="1:19" ht="15.75">
      <c r="A28" s="40">
        <v>22</v>
      </c>
      <c r="B28" s="47" t="s">
        <v>237</v>
      </c>
      <c r="C28" s="33">
        <v>20</v>
      </c>
      <c r="D28" s="42">
        <v>2</v>
      </c>
      <c r="E28" s="43">
        <v>9</v>
      </c>
      <c r="F28" s="44">
        <v>12</v>
      </c>
      <c r="G28" s="45">
        <v>2</v>
      </c>
      <c r="H28" s="46">
        <v>12</v>
      </c>
      <c r="I28" s="43">
        <v>10</v>
      </c>
      <c r="J28" s="95"/>
      <c r="K28" s="89">
        <f ca="1">OFFSET(Очки!$A$2,F28,D28+OFFSET(Очки!$A$18,0,$C$39-1)-1)</f>
        <v>4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5</v>
      </c>
      <c r="P28" s="39">
        <f ca="1">IF(I28&lt;H28,OFFSET(Очки!$A$20,2+H28-I28,IF(G28=1,13-H28,10+G28)),0)</f>
        <v>1.4</v>
      </c>
      <c r="Q28" s="39"/>
      <c r="R28" s="90"/>
      <c r="S28" s="102">
        <f t="shared" ca="1" si="0"/>
        <v>10.4</v>
      </c>
    </row>
    <row r="29" spans="1:19" ht="15.75">
      <c r="A29" s="40">
        <v>23</v>
      </c>
      <c r="B29" s="47" t="s">
        <v>234</v>
      </c>
      <c r="C29" s="33"/>
      <c r="D29" s="42">
        <v>2</v>
      </c>
      <c r="E29" s="43">
        <v>7</v>
      </c>
      <c r="F29" s="44">
        <v>11</v>
      </c>
      <c r="G29" s="45">
        <v>2</v>
      </c>
      <c r="H29" s="46">
        <v>7</v>
      </c>
      <c r="I29" s="43">
        <v>11</v>
      </c>
      <c r="J29" s="95"/>
      <c r="K29" s="89">
        <f ca="1">OFFSET(Очки!$A$2,F29,D29+OFFSET(Очки!$A$18,0,$C$39-1)-1)</f>
        <v>4.5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OFFSET(Очки!$A$2,I29,G29+OFFSET(Очки!$A$18,0,$C$39-1)-1)</f>
        <v>4.5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9</v>
      </c>
    </row>
    <row r="30" spans="1:19" ht="15.75" hidden="1">
      <c r="A30" s="40" t="e">
        <f ca="1">RANK(S30,S$6:OFFSET(S$6,0,0,COUNTA(B$6:B$38)))</f>
        <v>#N/A</v>
      </c>
      <c r="B30" s="47"/>
      <c r="C30" s="33"/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OFFSET(Очки!$A$2,F30,D30+OFFSET(Очки!$A$18,0,$C$39-1)-1)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OFFSET(Очки!$A$2,I30,G30+OFFSET(Очки!$A$18,0,$C$39-1)-1)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0</v>
      </c>
    </row>
    <row r="31" spans="1:19" ht="15.75" hidden="1">
      <c r="A31" s="40" t="e">
        <f ca="1">RANK(S31,S$6:OFFSET(S$6,0,0,COUNTA(B$6:B$38)))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OFFSET(Очки!$A$2,F31,D31+OFFSET(Очки!$A$18,0,$C$39-1)-1)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OFFSET(Очки!$A$2,I31,G31+OFFSET(Очки!$A$18,0,$C$39-1)-1)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0</v>
      </c>
    </row>
    <row r="32" spans="1:19" ht="15.75" hidden="1">
      <c r="A32" s="40" t="e">
        <f ca="1">RANK(S32,S$6:OFFSET(S$6,0,0,COUNTA(B$6:B$38)))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OFFSET(Очки!$A$2,F32,D32+OFFSET(Очки!$A$18,0,$C$39-1)-1)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OFFSET(Очки!$A$2,I32,G32+OFFSET(Очки!$A$18,0,$C$39-1)-1)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</v>
      </c>
    </row>
    <row r="33" spans="1:19" ht="15.75" hidden="1">
      <c r="A33" s="40" t="e">
        <f ca="1">RANK(S33,S$6:OFFSET(S$6,0,0,COUNTA(B$6:B$38)))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RANK(S34,S$6:OFFSET(S$6,0,0,COUNTA(B$6:B$38)))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OFFSET(Очки!$A$2,F34,D34+OFFSET(Очки!$A$18,0,$C$39-1)-1)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OFFSET(Очки!$A$2,I34,G34+OFFSET(Очки!$A$18,0,$C$39-1)-1)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RANK(S35,S$6:OFFSET(S$6,0,0,COUNTA(B$6:B$38)))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OFFSET(Очки!$A$2,F35,D35+OFFSET(Очки!$A$18,0,$C$39-1)-1)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OFFSET(Очки!$A$2,I35,G35+OFFSET(Очки!$A$18,0,$C$39-1)-1)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RANK(S36,S$6:OFFSET(S$6,0,0,COUNTA(B$6:B$38)))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OFFSET(Очки!$A$2,F36,D36+OFFSET(Очки!$A$18,0,$C$39-1)-1)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RANK(S37,S$6:OFFSET(S$6,0,0,COUNTA(B$6:B$38)))</f>
        <v>#N/A</v>
      </c>
      <c r="B37" s="47"/>
      <c r="C37" s="33" t="s">
        <v>43</v>
      </c>
      <c r="D37" s="49"/>
      <c r="E37" s="50"/>
      <c r="F37" s="51"/>
      <c r="G37" s="45"/>
      <c r="H37" s="52"/>
      <c r="I37" s="50"/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6.5" hidden="1" thickBot="1">
      <c r="A38" s="40" t="e">
        <f ca="1">RANK(S38,S$6:OFFSET(S$6,0,0,COUNTA(B$6:B$38)))</f>
        <v>#N/A</v>
      </c>
      <c r="B38" s="53"/>
      <c r="C38" s="54" t="s">
        <v>43</v>
      </c>
      <c r="D38" s="55"/>
      <c r="E38" s="56"/>
      <c r="F38" s="57"/>
      <c r="G38" s="58"/>
      <c r="H38" s="59"/>
      <c r="I38" s="56"/>
      <c r="J38" s="96"/>
      <c r="K38" s="55">
        <f ca="1">OFFSET(Очки!$A$2,F38,D38+OFFSET(Очки!$A$18,0,$C$39-1)-1)</f>
        <v>0</v>
      </c>
      <c r="L38" s="59">
        <f ca="1">IF(F38&lt;E38,OFFSET(Очки!$A$20,2+E38-F38,IF(D38=1,13-E38,10+D38)),0)</f>
        <v>0</v>
      </c>
      <c r="M38" s="59"/>
      <c r="N38" s="93"/>
      <c r="O38" s="55">
        <f ca="1">OFFSET(Очки!$A$2,I38,G38+OFFSET(Очки!$A$18,0,$C$39-1)-1)</f>
        <v>0</v>
      </c>
      <c r="P38" s="59">
        <f ca="1">IF(I38&lt;H38,OFFSET(Очки!$A$20,2+H38-I38,IF(G38=1,13-H38,10+G38)),0)</f>
        <v>0</v>
      </c>
      <c r="Q38" s="59"/>
      <c r="R38" s="57"/>
      <c r="S38" s="103">
        <f t="shared" ca="1" si="0"/>
        <v>0</v>
      </c>
    </row>
    <row r="39" spans="1:19" ht="15.75">
      <c r="A39" s="60"/>
      <c r="B39" s="61" t="s">
        <v>44</v>
      </c>
      <c r="C39" s="61">
        <f>COUNTA(B6:B38)</f>
        <v>24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29">
    <sortCondition descending="1" ref="S6:S29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8">
    <cfRule type="expression" dxfId="8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5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8.140625" customWidth="1"/>
    <col min="3" max="5" width="6.42578125" customWidth="1"/>
    <col min="6" max="6" width="5.42578125" customWidth="1"/>
    <col min="7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239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RANK(S6,S$6:OFFSET(S$6,0,0,COUNTA(B$6:B$39)))</f>
        <v>1</v>
      </c>
      <c r="B6" s="85" t="s">
        <v>134</v>
      </c>
      <c r="C6" s="100">
        <v>7.5</v>
      </c>
      <c r="D6" s="34">
        <v>1</v>
      </c>
      <c r="E6" s="35">
        <v>10</v>
      </c>
      <c r="F6" s="36">
        <v>6</v>
      </c>
      <c r="G6" s="37">
        <v>1</v>
      </c>
      <c r="H6" s="38">
        <v>10</v>
      </c>
      <c r="I6" s="35">
        <v>6</v>
      </c>
      <c r="J6" s="94">
        <v>2.5</v>
      </c>
      <c r="K6" s="86">
        <f ca="1">OFFSET(Очки!$A$2,F6,D6+OFFSET(Очки!$A$18,0,$C$40-1)-1)</f>
        <v>12.5</v>
      </c>
      <c r="L6" s="87">
        <f ca="1">IF(F6&lt;E6,OFFSET(Очки!$A$20,2+E6-F6,IF(D6=1,13-E6,10+D6)),0)</f>
        <v>4.6999999999999993</v>
      </c>
      <c r="M6" s="87">
        <v>2.5</v>
      </c>
      <c r="N6" s="91"/>
      <c r="O6" s="86">
        <f ca="1">OFFSET(Очки!$A$2,I6,G6+OFFSET(Очки!$A$18,0,$C$40-1)-1)</f>
        <v>12.5</v>
      </c>
      <c r="P6" s="87">
        <f ca="1">IF(I6&lt;H6,OFFSET(Очки!$A$20,2+H6-I6,IF(G6=1,13-H6,10+G6)),0)</f>
        <v>4.6999999999999993</v>
      </c>
      <c r="Q6" s="87"/>
      <c r="R6" s="88"/>
      <c r="S6" s="101">
        <f t="shared" ref="S6:S39" ca="1" si="0">SUM(J6:R6)</f>
        <v>39.400000000000006</v>
      </c>
    </row>
    <row r="7" spans="1:19" ht="15.75" hidden="1">
      <c r="A7" s="40">
        <f ca="1">RANK(S7,S$6:OFFSET(S$6,0,0,COUNTA(B$6:B$39)))</f>
        <v>2</v>
      </c>
      <c r="B7" s="148" t="s">
        <v>111</v>
      </c>
      <c r="C7" s="33" t="s">
        <v>43</v>
      </c>
      <c r="D7" s="42">
        <v>1</v>
      </c>
      <c r="E7" s="43">
        <v>9</v>
      </c>
      <c r="F7" s="44">
        <v>4</v>
      </c>
      <c r="G7" s="45">
        <v>1</v>
      </c>
      <c r="H7" s="46">
        <v>7</v>
      </c>
      <c r="I7" s="43">
        <v>5</v>
      </c>
      <c r="J7" s="95">
        <v>2</v>
      </c>
      <c r="K7" s="89">
        <f ca="1">OFFSET(Очки!$A$2,F7,D7+OFFSET(Очки!$A$18,0,$C$40-1)-1)</f>
        <v>14</v>
      </c>
      <c r="L7" s="39">
        <f ca="1">IF(F7&lt;E7,OFFSET(Очки!$A$20,2+E7-F7,IF(D7=1,13-E7,10+D7)),0)</f>
        <v>5.4</v>
      </c>
      <c r="M7" s="39">
        <v>1</v>
      </c>
      <c r="N7" s="92"/>
      <c r="O7" s="89">
        <f ca="1">OFFSET(Очки!$A$2,I7,G7+OFFSET(Очки!$A$18,0,$C$40-1)-1)</f>
        <v>13</v>
      </c>
      <c r="P7" s="39">
        <f ca="1">IF(I7&lt;H7,OFFSET(Очки!$A$20,2+H7-I7,IF(G7=1,13-H7,10+G7)),0)</f>
        <v>2.1</v>
      </c>
      <c r="Q7" s="39">
        <v>0.5</v>
      </c>
      <c r="R7" s="90">
        <v>-5</v>
      </c>
      <c r="S7" s="102">
        <f t="shared" ca="1" si="0"/>
        <v>33</v>
      </c>
    </row>
    <row r="8" spans="1:19" ht="15.75">
      <c r="A8" s="40">
        <v>2</v>
      </c>
      <c r="B8" s="41" t="s">
        <v>88</v>
      </c>
      <c r="C8" s="33">
        <v>10</v>
      </c>
      <c r="D8" s="42">
        <v>2</v>
      </c>
      <c r="E8" s="43">
        <v>7</v>
      </c>
      <c r="F8" s="44">
        <v>3</v>
      </c>
      <c r="G8" s="45">
        <v>1</v>
      </c>
      <c r="H8" s="46">
        <v>3</v>
      </c>
      <c r="I8" s="43">
        <v>1</v>
      </c>
      <c r="J8" s="95"/>
      <c r="K8" s="89">
        <f ca="1">OFFSET(Очки!$A$2,F8,D8+OFFSET(Очки!$A$18,0,$C$40-1)-1)</f>
        <v>9.5</v>
      </c>
      <c r="L8" s="39">
        <f ca="1">IF(F8&lt;E8,OFFSET(Очки!$A$20,2+E8-F8,IF(D8=1,13-E8,10+D8)),0)</f>
        <v>2.8</v>
      </c>
      <c r="M8" s="39"/>
      <c r="N8" s="92"/>
      <c r="O8" s="89">
        <f ca="1">OFFSET(Очки!$A$2,I8,G8+OFFSET(Очки!$A$18,0,$C$40-1)-1)</f>
        <v>17</v>
      </c>
      <c r="P8" s="39">
        <f ca="1">IF(I8&lt;H8,OFFSET(Очки!$A$20,2+H8-I8,IF(G8=1,13-H8,10+G8)),0)</f>
        <v>1.4</v>
      </c>
      <c r="Q8" s="39"/>
      <c r="R8" s="90"/>
      <c r="S8" s="102">
        <f t="shared" ca="1" si="0"/>
        <v>30.7</v>
      </c>
    </row>
    <row r="9" spans="1:19" ht="15.75">
      <c r="A9" s="40">
        <f ca="1">RANK(S9,S$6:OFFSET(S$6,0,0,COUNTA(B$6:B$39)))</f>
        <v>3</v>
      </c>
      <c r="B9" s="32" t="s">
        <v>69</v>
      </c>
      <c r="C9" s="33" t="s">
        <v>43</v>
      </c>
      <c r="D9" s="42">
        <v>1</v>
      </c>
      <c r="E9" s="43">
        <v>3</v>
      </c>
      <c r="F9" s="44">
        <v>1</v>
      </c>
      <c r="G9" s="45">
        <v>2</v>
      </c>
      <c r="H9" s="46">
        <v>9</v>
      </c>
      <c r="I9" s="43">
        <v>5</v>
      </c>
      <c r="J9" s="95"/>
      <c r="K9" s="89">
        <f ca="1">OFFSET(Очки!$A$2,F9,D9+OFFSET(Очки!$A$18,0,$C$40-1)-1)</f>
        <v>17</v>
      </c>
      <c r="L9" s="39">
        <f ca="1">IF(F9&lt;E9,OFFSET(Очки!$A$20,2+E9-F9,IF(D9=1,13-E9,10+D9)),0)</f>
        <v>1.4</v>
      </c>
      <c r="M9" s="39"/>
      <c r="N9" s="92"/>
      <c r="O9" s="89">
        <f ca="1">OFFSET(Очки!$A$2,I9,G9+OFFSET(Очки!$A$18,0,$C$40-1)-1)</f>
        <v>7.5</v>
      </c>
      <c r="P9" s="39">
        <f ca="1">IF(I9&lt;H9,OFFSET(Очки!$A$20,2+H9-I9,IF(G9=1,13-H9,10+G9)),0)</f>
        <v>2.8</v>
      </c>
      <c r="Q9" s="39">
        <v>2</v>
      </c>
      <c r="R9" s="90"/>
      <c r="S9" s="102">
        <f t="shared" ca="1" si="0"/>
        <v>30.7</v>
      </c>
    </row>
    <row r="10" spans="1:19" ht="15.75" hidden="1">
      <c r="A10" s="40">
        <f ca="1">RANK(S10,S$6:OFFSET(S$6,0,0,COUNTA(B$6:B$39)))</f>
        <v>5</v>
      </c>
      <c r="B10" s="146" t="s">
        <v>240</v>
      </c>
      <c r="C10" s="33">
        <v>12.5</v>
      </c>
      <c r="D10" s="42">
        <v>1</v>
      </c>
      <c r="E10" s="43">
        <v>4</v>
      </c>
      <c r="F10" s="44">
        <v>3</v>
      </c>
      <c r="G10" s="45">
        <v>1</v>
      </c>
      <c r="H10" s="46">
        <v>8</v>
      </c>
      <c r="I10" s="43">
        <v>4</v>
      </c>
      <c r="J10" s="95">
        <v>0.5</v>
      </c>
      <c r="K10" s="89">
        <f ca="1">OFFSET(Очки!$A$2,F10,D10+OFFSET(Очки!$A$18,0,$C$40-1)-1)</f>
        <v>15</v>
      </c>
      <c r="L10" s="39">
        <f ca="1">IF(F10&lt;E10,OFFSET(Очки!$A$20,2+E10-F10,IF(D10=1,13-E10,10+D10)),0)</f>
        <v>0.8</v>
      </c>
      <c r="M10" s="39">
        <v>1.5</v>
      </c>
      <c r="N10" s="92"/>
      <c r="O10" s="89">
        <f ca="1">OFFSET(Очки!$A$2,I10,G10+OFFSET(Очки!$A$18,0,$C$40-1)-1)</f>
        <v>14</v>
      </c>
      <c r="P10" s="39">
        <f ca="1">IF(I10&lt;H10,OFFSET(Очки!$A$20,2+H10-I10,IF(G10=1,13-H10,10+G10)),0)</f>
        <v>4.2</v>
      </c>
      <c r="Q10" s="39"/>
      <c r="R10" s="90">
        <v>-7</v>
      </c>
      <c r="S10" s="102">
        <f t="shared" ca="1" si="0"/>
        <v>29</v>
      </c>
    </row>
    <row r="11" spans="1:19" ht="15.75">
      <c r="A11" s="40">
        <v>4</v>
      </c>
      <c r="B11" s="47" t="s">
        <v>193</v>
      </c>
      <c r="C11" s="33">
        <v>7.5</v>
      </c>
      <c r="D11" s="42">
        <v>1</v>
      </c>
      <c r="E11" s="43">
        <v>8</v>
      </c>
      <c r="F11" s="44">
        <v>5</v>
      </c>
      <c r="G11" s="45">
        <v>2</v>
      </c>
      <c r="H11" s="46">
        <v>8</v>
      </c>
      <c r="I11" s="43">
        <v>3</v>
      </c>
      <c r="J11" s="95">
        <v>1.5</v>
      </c>
      <c r="K11" s="89">
        <f ca="1">OFFSET(Очки!$A$2,F11,D11+OFFSET(Очки!$A$18,0,$C$40-1)-1)</f>
        <v>13</v>
      </c>
      <c r="L11" s="39">
        <f ca="1">IF(F11&lt;E11,OFFSET(Очки!$A$20,2+E11-F11,IF(D11=1,13-E11,10+D11)),0)</f>
        <v>3.3</v>
      </c>
      <c r="M11" s="39"/>
      <c r="N11" s="92">
        <v>-5</v>
      </c>
      <c r="O11" s="89">
        <f ca="1">OFFSET(Очки!$A$2,I11,G11+OFFSET(Очки!$A$18,0,$C$40-1)-1)</f>
        <v>9.5</v>
      </c>
      <c r="P11" s="39">
        <f ca="1">IF(I11&lt;H11,OFFSET(Очки!$A$20,2+H11-I11,IF(G11=1,13-H11,10+G11)),0)</f>
        <v>3.5</v>
      </c>
      <c r="Q11" s="39">
        <v>2.5</v>
      </c>
      <c r="R11" s="90"/>
      <c r="S11" s="102">
        <f t="shared" ca="1" si="0"/>
        <v>28.3</v>
      </c>
    </row>
    <row r="12" spans="1:19" ht="15.75">
      <c r="A12" s="40">
        <v>5</v>
      </c>
      <c r="B12" s="47" t="s">
        <v>249</v>
      </c>
      <c r="C12" s="33">
        <v>2.5</v>
      </c>
      <c r="D12" s="42">
        <v>3</v>
      </c>
      <c r="E12" s="43">
        <v>7</v>
      </c>
      <c r="F12" s="44">
        <v>1</v>
      </c>
      <c r="G12" s="45">
        <v>1</v>
      </c>
      <c r="H12" s="46">
        <v>5</v>
      </c>
      <c r="I12" s="43">
        <v>2</v>
      </c>
      <c r="J12" s="95"/>
      <c r="K12" s="89">
        <f ca="1">OFFSET(Очки!$A$2,F12,D12+OFFSET(Очки!$A$18,0,$C$40-1)-1)</f>
        <v>6</v>
      </c>
      <c r="L12" s="39">
        <f ca="1">IF(F12&lt;E12,OFFSET(Очки!$A$20,2+E12-F12,IF(D12=1,13-E12,10+D12)),0)</f>
        <v>3</v>
      </c>
      <c r="M12" s="39"/>
      <c r="N12" s="92"/>
      <c r="O12" s="89">
        <f ca="1">OFFSET(Очки!$A$2,I12,G12+OFFSET(Очки!$A$18,0,$C$40-1)-1)</f>
        <v>16</v>
      </c>
      <c r="P12" s="39">
        <f ca="1">IF(I12&lt;H12,OFFSET(Очки!$A$20,2+H12-I12,IF(G12=1,13-H12,10+G12)),0)</f>
        <v>2.4000000000000004</v>
      </c>
      <c r="Q12" s="39"/>
      <c r="R12" s="90"/>
      <c r="S12" s="102">
        <f t="shared" ca="1" si="0"/>
        <v>27.4</v>
      </c>
    </row>
    <row r="13" spans="1:19" ht="15.75" hidden="1">
      <c r="A13" s="40">
        <f ca="1">RANK(S13,S$6:OFFSET(S$6,0,0,COUNTA(B$6:B$39)))</f>
        <v>8</v>
      </c>
      <c r="B13" s="146" t="s">
        <v>53</v>
      </c>
      <c r="C13" s="33" t="s">
        <v>43</v>
      </c>
      <c r="D13" s="42">
        <v>1</v>
      </c>
      <c r="E13" s="43">
        <v>6</v>
      </c>
      <c r="F13" s="44">
        <v>9</v>
      </c>
      <c r="G13" s="45">
        <v>1</v>
      </c>
      <c r="H13" s="46">
        <v>4</v>
      </c>
      <c r="I13" s="43">
        <v>3</v>
      </c>
      <c r="J13" s="95"/>
      <c r="K13" s="89">
        <f ca="1">OFFSET(Очки!$A$2,F13,D13+OFFSET(Очки!$A$18,0,$C$40-1)-1)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OFFSET(Очки!$A$2,I13,G13+OFFSET(Очки!$A$18,0,$C$40-1)-1)</f>
        <v>15</v>
      </c>
      <c r="P13" s="39">
        <f ca="1">IF(I13&lt;H13,OFFSET(Очки!$A$20,2+H13-I13,IF(G13=1,13-H13,10+G13)),0)</f>
        <v>0.8</v>
      </c>
      <c r="Q13" s="39"/>
      <c r="R13" s="90"/>
      <c r="S13" s="102">
        <f t="shared" ca="1" si="0"/>
        <v>26.8</v>
      </c>
    </row>
    <row r="14" spans="1:19" ht="15.75" hidden="1">
      <c r="A14" s="40">
        <f ca="1">RANK(S14,S$6:OFFSET(S$6,0,0,COUNTA(B$6:B$39)))</f>
        <v>9</v>
      </c>
      <c r="B14" s="148" t="s">
        <v>93</v>
      </c>
      <c r="C14" s="33">
        <v>2.5</v>
      </c>
      <c r="D14" s="42">
        <v>1</v>
      </c>
      <c r="E14" s="43">
        <v>2</v>
      </c>
      <c r="F14" s="44">
        <v>2</v>
      </c>
      <c r="G14" s="45">
        <v>2</v>
      </c>
      <c r="H14" s="46">
        <v>10</v>
      </c>
      <c r="I14" s="43">
        <v>6</v>
      </c>
      <c r="J14" s="95"/>
      <c r="K14" s="89">
        <f ca="1">OFFSET(Очки!$A$2,F14,D14+OFFSET(Очки!$A$18,0,$C$40-1)-1)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OFFSET(Очки!$A$2,I14,G14+OFFSET(Очки!$A$18,0,$C$40-1)-1)</f>
        <v>7</v>
      </c>
      <c r="P14" s="39">
        <f ca="1">IF(I14&lt;H14,OFFSET(Очки!$A$20,2+H14-I14,IF(G14=1,13-H14,10+G14)),0)</f>
        <v>2.8</v>
      </c>
      <c r="Q14" s="39"/>
      <c r="R14" s="90"/>
      <c r="S14" s="102">
        <f t="shared" ca="1" si="0"/>
        <v>25.8</v>
      </c>
    </row>
    <row r="15" spans="1:19" ht="15.75">
      <c r="A15" s="40">
        <v>6</v>
      </c>
      <c r="B15" s="48" t="s">
        <v>161</v>
      </c>
      <c r="C15" s="33">
        <v>7.5</v>
      </c>
      <c r="D15" s="42">
        <v>2</v>
      </c>
      <c r="E15" s="43">
        <v>10</v>
      </c>
      <c r="F15" s="44">
        <v>4</v>
      </c>
      <c r="G15" s="45">
        <v>1</v>
      </c>
      <c r="H15" s="46">
        <v>2</v>
      </c>
      <c r="I15" s="43">
        <v>8</v>
      </c>
      <c r="J15" s="95"/>
      <c r="K15" s="89">
        <f ca="1">OFFSET(Очки!$A$2,F15,D15+OFFSET(Очки!$A$18,0,$C$40-1)-1)</f>
        <v>8.5</v>
      </c>
      <c r="L15" s="39">
        <f ca="1">IF(F15&lt;E15,OFFSET(Очки!$A$20,2+E15-F15,IF(D15=1,13-E15,10+D15)),0)</f>
        <v>4.2</v>
      </c>
      <c r="M15" s="39"/>
      <c r="N15" s="92"/>
      <c r="O15" s="89">
        <f ca="1">OFFSET(Очки!$A$2,I15,G15+OFFSET(Очки!$A$18,0,$C$40-1)-1)</f>
        <v>11.5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24.2</v>
      </c>
    </row>
    <row r="16" spans="1:19" ht="15.75">
      <c r="A16" s="40">
        <v>7</v>
      </c>
      <c r="B16" s="32" t="s">
        <v>210</v>
      </c>
      <c r="C16" s="33">
        <v>2.5</v>
      </c>
      <c r="D16" s="42">
        <v>1</v>
      </c>
      <c r="E16" s="43">
        <v>5</v>
      </c>
      <c r="F16" s="44">
        <v>10</v>
      </c>
      <c r="G16" s="45">
        <v>1</v>
      </c>
      <c r="H16" s="46">
        <v>9</v>
      </c>
      <c r="I16" s="43">
        <v>7</v>
      </c>
      <c r="J16" s="95"/>
      <c r="K16" s="89">
        <f ca="1">OFFSET(Очки!$A$2,F16,D16+OFFSET(Очки!$A$18,0,$C$40-1)-1)</f>
        <v>10.5</v>
      </c>
      <c r="L16" s="39">
        <f ca="1">IF(F16&lt;E16,OFFSET(Очки!$A$20,2+E16-F16,IF(D16=1,13-E16,10+D16)),0)</f>
        <v>0</v>
      </c>
      <c r="M16" s="39">
        <v>2</v>
      </c>
      <c r="N16" s="92"/>
      <c r="O16" s="89">
        <f ca="1">OFFSET(Очки!$A$2,I16,G16+OFFSET(Очки!$A$18,0,$C$40-1)-1)</f>
        <v>12</v>
      </c>
      <c r="P16" s="39">
        <f ca="1">IF(I16&lt;H16,OFFSET(Очки!$A$20,2+H16-I16,IF(G16=1,13-H16,10+G16)),0)</f>
        <v>2.4</v>
      </c>
      <c r="Q16" s="39">
        <v>1</v>
      </c>
      <c r="R16" s="90">
        <v>-5</v>
      </c>
      <c r="S16" s="102">
        <f t="shared" ca="1" si="0"/>
        <v>22.9</v>
      </c>
    </row>
    <row r="17" spans="1:19" ht="15.75">
      <c r="A17" s="40">
        <v>8</v>
      </c>
      <c r="B17" s="47" t="s">
        <v>153</v>
      </c>
      <c r="C17" s="33" t="s">
        <v>43</v>
      </c>
      <c r="D17" s="42">
        <v>2</v>
      </c>
      <c r="E17" s="43">
        <v>1</v>
      </c>
      <c r="F17" s="44">
        <v>1</v>
      </c>
      <c r="G17" s="45">
        <v>1</v>
      </c>
      <c r="H17" s="46">
        <v>1</v>
      </c>
      <c r="I17" s="43">
        <v>10</v>
      </c>
      <c r="J17" s="95"/>
      <c r="K17" s="89">
        <f ca="1">OFFSET(Очки!$A$2,F17,D17+OFFSET(Очки!$A$18,0,$C$40-1)-1)</f>
        <v>11.5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OFFSET(Очки!$A$2,I17,G17+OFFSET(Очки!$A$18,0,$C$40-1)-1)</f>
        <v>10.5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22</v>
      </c>
    </row>
    <row r="18" spans="1:19" ht="15.75">
      <c r="A18" s="40">
        <v>9</v>
      </c>
      <c r="B18" s="47" t="s">
        <v>250</v>
      </c>
      <c r="C18" s="33">
        <v>20</v>
      </c>
      <c r="D18" s="42">
        <v>2</v>
      </c>
      <c r="E18" s="43">
        <v>2</v>
      </c>
      <c r="F18" s="44">
        <v>5</v>
      </c>
      <c r="G18" s="45">
        <v>2</v>
      </c>
      <c r="H18" s="46">
        <v>3</v>
      </c>
      <c r="I18" s="43">
        <v>2</v>
      </c>
      <c r="J18" s="95"/>
      <c r="K18" s="89">
        <f ca="1">OFFSET(Очки!$A$2,F18,D18+OFFSET(Очки!$A$18,0,$C$40-1)-1)</f>
        <v>7.5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OFFSET(Очки!$A$2,I18,G18+OFFSET(Очки!$A$18,0,$C$40-1)-1)</f>
        <v>10.5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10</v>
      </c>
      <c r="B19" s="47" t="s">
        <v>85</v>
      </c>
      <c r="C19" s="33" t="s">
        <v>43</v>
      </c>
      <c r="D19" s="42">
        <v>2</v>
      </c>
      <c r="E19" s="43">
        <v>5</v>
      </c>
      <c r="F19" s="44">
        <v>2</v>
      </c>
      <c r="G19" s="45">
        <v>2</v>
      </c>
      <c r="H19" s="46">
        <v>6</v>
      </c>
      <c r="I19" s="43">
        <v>10</v>
      </c>
      <c r="J19" s="95"/>
      <c r="K19" s="89">
        <f ca="1">OFFSET(Очки!$A$2,F19,D19+OFFSET(Очки!$A$18,0,$C$40-1)-1)</f>
        <v>10.5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OFFSET(Очки!$A$2,I19,G19+OFFSET(Очки!$A$18,0,$C$40-1)-1)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17.600000000000001</v>
      </c>
    </row>
    <row r="20" spans="1:19" ht="15.75">
      <c r="A20" s="40">
        <v>10</v>
      </c>
      <c r="B20" s="47" t="s">
        <v>87</v>
      </c>
      <c r="C20" s="33" t="s">
        <v>43</v>
      </c>
      <c r="D20" s="42">
        <v>1</v>
      </c>
      <c r="E20" s="43">
        <v>7</v>
      </c>
      <c r="F20" s="44">
        <v>8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OFFSET(Очки!$A$2,F20,D20+OFFSET(Очки!$A$18,0,$C$40-1)-1)</f>
        <v>11.5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OFFSET(Очки!$A$2,I20,G20+OFFSET(Очки!$A$18,0,$C$40-1)-1)</f>
        <v>8.5</v>
      </c>
      <c r="P20" s="39">
        <f ca="1">IF(I20&lt;H20,OFFSET(Очки!$A$20,2+H20-I20,IF(G20=1,13-H20,10+G20)),0)</f>
        <v>2.1</v>
      </c>
      <c r="Q20" s="39">
        <v>1.5</v>
      </c>
      <c r="R20" s="90">
        <f>-3-3</f>
        <v>-6</v>
      </c>
      <c r="S20" s="102">
        <f t="shared" ca="1" si="0"/>
        <v>17.600000000000001</v>
      </c>
    </row>
    <row r="21" spans="1:19" ht="15.75">
      <c r="A21" s="40">
        <v>12</v>
      </c>
      <c r="B21" s="47" t="s">
        <v>203</v>
      </c>
      <c r="C21" s="33" t="s">
        <v>43</v>
      </c>
      <c r="D21" s="42">
        <v>2</v>
      </c>
      <c r="E21" s="43">
        <v>6</v>
      </c>
      <c r="F21" s="44">
        <v>10</v>
      </c>
      <c r="G21" s="45">
        <v>1</v>
      </c>
      <c r="H21" s="46">
        <v>6</v>
      </c>
      <c r="I21" s="43">
        <v>9</v>
      </c>
      <c r="J21" s="95"/>
      <c r="K21" s="89">
        <f ca="1">OFFSET(Очки!$A$2,F21,D21+OFFSET(Очки!$A$18,0,$C$40-1)-1)</f>
        <v>5</v>
      </c>
      <c r="L21" s="39">
        <f ca="1">IF(F21&lt;E21,OFFSET(Очки!$A$20,2+E21-F21,IF(D21=1,13-E21,10+D21)),0)</f>
        <v>0</v>
      </c>
      <c r="M21" s="39">
        <v>0.5</v>
      </c>
      <c r="N21" s="92"/>
      <c r="O21" s="89">
        <f ca="1">OFFSET(Очки!$A$2,I21,G21+OFFSET(Очки!$A$18,0,$C$40-1)-1)</f>
        <v>11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v>13</v>
      </c>
      <c r="B22" s="32" t="s">
        <v>100</v>
      </c>
      <c r="C22" s="33">
        <v>20</v>
      </c>
      <c r="D22" s="42">
        <v>3</v>
      </c>
      <c r="E22" s="43">
        <v>6</v>
      </c>
      <c r="F22" s="44">
        <v>2</v>
      </c>
      <c r="G22" s="45">
        <v>3</v>
      </c>
      <c r="H22" s="46">
        <v>7</v>
      </c>
      <c r="I22" s="43">
        <v>1</v>
      </c>
      <c r="J22" s="95">
        <v>1</v>
      </c>
      <c r="K22" s="89">
        <f ca="1">OFFSET(Очки!$A$2,F22,D22+OFFSET(Очки!$A$18,0,$C$40-1)-1)</f>
        <v>5</v>
      </c>
      <c r="L22" s="39">
        <f ca="1">IF(F22&lt;E22,OFFSET(Очки!$A$20,2+E22-F22,IF(D22=1,13-E22,10+D22)),0)</f>
        <v>2</v>
      </c>
      <c r="M22" s="39"/>
      <c r="N22" s="92">
        <v>-3</v>
      </c>
      <c r="O22" s="89">
        <f ca="1">OFFSET(Очки!$A$2,I22,G22+OFFSET(Очки!$A$18,0,$C$40-1)-1)</f>
        <v>6</v>
      </c>
      <c r="P22" s="39">
        <f ca="1">IF(I22&lt;H22,OFFSET(Очки!$A$20,2+H22-I22,IF(G22=1,13-H22,10+G22)),0)</f>
        <v>3</v>
      </c>
      <c r="Q22" s="39"/>
      <c r="R22" s="90"/>
      <c r="S22" s="102">
        <f t="shared" ca="1" si="0"/>
        <v>14</v>
      </c>
    </row>
    <row r="23" spans="1:19" ht="15.75">
      <c r="A23" s="40">
        <v>14</v>
      </c>
      <c r="B23" s="32" t="s">
        <v>244</v>
      </c>
      <c r="C23" s="33">
        <v>20</v>
      </c>
      <c r="D23" s="42">
        <v>2</v>
      </c>
      <c r="E23" s="43">
        <v>3</v>
      </c>
      <c r="F23" s="44">
        <v>6</v>
      </c>
      <c r="G23" s="45">
        <v>2</v>
      </c>
      <c r="H23" s="46">
        <v>4</v>
      </c>
      <c r="I23" s="43">
        <v>7</v>
      </c>
      <c r="J23" s="95"/>
      <c r="K23" s="89">
        <f ca="1">OFFSET(Очки!$A$2,F23,D23+OFFSET(Очки!$A$18,0,$C$40-1)-1)</f>
        <v>7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OFFSET(Очки!$A$2,I23,G23+OFFSET(Очки!$A$18,0,$C$40-1)-1)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15</v>
      </c>
      <c r="B24" s="32" t="s">
        <v>245</v>
      </c>
      <c r="C24" s="33">
        <v>7.5</v>
      </c>
      <c r="D24" s="42">
        <v>2</v>
      </c>
      <c r="E24" s="43">
        <v>8</v>
      </c>
      <c r="F24" s="44">
        <v>7</v>
      </c>
      <c r="G24" s="45">
        <v>2</v>
      </c>
      <c r="H24" s="46">
        <v>1</v>
      </c>
      <c r="I24" s="43">
        <v>9</v>
      </c>
      <c r="J24" s="95"/>
      <c r="K24" s="89">
        <f ca="1">OFFSET(Очки!$A$2,F24,D24+OFFSET(Очки!$A$18,0,$C$40-1)-1)</f>
        <v>6.5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OFFSET(Очки!$A$2,I24,G24+OFFSET(Очки!$A$18,0,$C$40-1)-1)</f>
        <v>5.5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12.7</v>
      </c>
    </row>
    <row r="25" spans="1:19" ht="15.75">
      <c r="A25" s="40">
        <v>15</v>
      </c>
      <c r="B25" s="47" t="s">
        <v>74</v>
      </c>
      <c r="C25" s="33">
        <v>10</v>
      </c>
      <c r="D25" s="42">
        <v>2</v>
      </c>
      <c r="E25" s="43">
        <v>4</v>
      </c>
      <c r="F25" s="44">
        <v>9</v>
      </c>
      <c r="G25" s="45">
        <v>2</v>
      </c>
      <c r="H25" s="46">
        <v>2</v>
      </c>
      <c r="I25" s="43">
        <v>1</v>
      </c>
      <c r="J25" s="95"/>
      <c r="K25" s="89">
        <f ca="1">OFFSET(Очки!$A$2,F25,D25+OFFSET(Очки!$A$18,0,$C$40-1)-1)</f>
        <v>5.5</v>
      </c>
      <c r="L25" s="39">
        <f ca="1">IF(F25&lt;E25,OFFSET(Очки!$A$20,2+E25-F25,IF(D25=1,13-E25,10+D25)),0)</f>
        <v>0</v>
      </c>
      <c r="M25" s="39"/>
      <c r="N25" s="92">
        <v>-5</v>
      </c>
      <c r="O25" s="89">
        <f ca="1">OFFSET(Очки!$A$2,I25,G25+OFFSET(Очки!$A$18,0,$C$40-1)-1)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12.7</v>
      </c>
    </row>
    <row r="26" spans="1:19" ht="15.75">
      <c r="A26" s="40">
        <v>15</v>
      </c>
      <c r="B26" s="48" t="s">
        <v>241</v>
      </c>
      <c r="C26" s="33">
        <v>5</v>
      </c>
      <c r="D26" s="42">
        <v>2</v>
      </c>
      <c r="E26" s="43">
        <v>9</v>
      </c>
      <c r="F26" s="44">
        <v>8</v>
      </c>
      <c r="G26" s="45">
        <v>2</v>
      </c>
      <c r="H26" s="46">
        <v>5</v>
      </c>
      <c r="I26" s="43">
        <v>8</v>
      </c>
      <c r="J26" s="95"/>
      <c r="K26" s="89">
        <f ca="1">OFFSET(Очки!$A$2,F26,D26+OFFSET(Очки!$A$18,0,$C$40-1)-1)</f>
        <v>6</v>
      </c>
      <c r="L26" s="39">
        <f ca="1">IF(F26&lt;E26,OFFSET(Очки!$A$20,2+E26-F26,IF(D26=1,13-E26,10+D26)),0)</f>
        <v>0.7</v>
      </c>
      <c r="M26" s="39"/>
      <c r="N26" s="92"/>
      <c r="O26" s="89">
        <f ca="1">OFFSET(Очки!$A$2,I26,G26+OFFSET(Очки!$A$18,0,$C$40-1)-1)</f>
        <v>6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12.7</v>
      </c>
    </row>
    <row r="27" spans="1:19" ht="15.75">
      <c r="A27" s="40">
        <v>18</v>
      </c>
      <c r="B27" s="48" t="s">
        <v>54</v>
      </c>
      <c r="C27" s="33" t="s">
        <v>43</v>
      </c>
      <c r="D27" s="42">
        <v>1</v>
      </c>
      <c r="E27" s="43">
        <v>1</v>
      </c>
      <c r="F27" s="44">
        <v>7</v>
      </c>
      <c r="G27" s="45">
        <v>3</v>
      </c>
      <c r="H27" s="46">
        <v>8</v>
      </c>
      <c r="I27" s="43">
        <v>3</v>
      </c>
      <c r="J27" s="95"/>
      <c r="K27" s="89">
        <f ca="1">OFFSET(Очки!$A$2,F27,D27+OFFSET(Очки!$A$18,0,$C$40-1)-1)</f>
        <v>12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OFFSET(Очки!$A$2,I27,G27+OFFSET(Очки!$A$18,0,$C$40-1)-1)</f>
        <v>4</v>
      </c>
      <c r="P27" s="39">
        <f ca="1">IF(I27&lt;H27,OFFSET(Очки!$A$20,2+H27-I27,IF(G27=1,13-H27,10+G27)),0)</f>
        <v>2.5</v>
      </c>
      <c r="Q27" s="39"/>
      <c r="R27" s="90">
        <f>-3-5</f>
        <v>-8</v>
      </c>
      <c r="S27" s="102">
        <f t="shared" ca="1" si="0"/>
        <v>10.5</v>
      </c>
    </row>
    <row r="28" spans="1:19" ht="15.75">
      <c r="A28" s="40">
        <v>19</v>
      </c>
      <c r="B28" s="47" t="s">
        <v>246</v>
      </c>
      <c r="C28" s="33" t="s">
        <v>43</v>
      </c>
      <c r="D28" s="42">
        <v>3</v>
      </c>
      <c r="E28" s="43">
        <v>3</v>
      </c>
      <c r="F28" s="44">
        <v>3</v>
      </c>
      <c r="G28" s="45">
        <v>3</v>
      </c>
      <c r="H28" s="46">
        <v>3</v>
      </c>
      <c r="I28" s="43">
        <v>2</v>
      </c>
      <c r="J28" s="95"/>
      <c r="K28" s="89">
        <f ca="1">OFFSET(Очки!$A$2,F28,D28+OFFSET(Очки!$A$18,0,$C$40-1)-1)</f>
        <v>4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OFFSET(Очки!$A$2,I28,G28+OFFSET(Очки!$A$18,0,$C$40-1)-1)</f>
        <v>5</v>
      </c>
      <c r="P28" s="39">
        <f ca="1">IF(I28&lt;H28,OFFSET(Очки!$A$20,2+H28-I28,IF(G28=1,13-H28,10+G28)),0)</f>
        <v>0.5</v>
      </c>
      <c r="Q28" s="39"/>
      <c r="R28" s="90"/>
      <c r="S28" s="102">
        <f t="shared" ca="1" si="0"/>
        <v>9.5</v>
      </c>
    </row>
    <row r="29" spans="1:19" ht="15.75">
      <c r="A29" s="40">
        <v>20</v>
      </c>
      <c r="B29" s="32" t="s">
        <v>251</v>
      </c>
      <c r="C29" s="33">
        <v>10</v>
      </c>
      <c r="D29" s="42">
        <v>3</v>
      </c>
      <c r="E29" s="43">
        <v>1</v>
      </c>
      <c r="F29" s="44">
        <v>4</v>
      </c>
      <c r="G29" s="45">
        <v>3</v>
      </c>
      <c r="H29" s="46">
        <v>1</v>
      </c>
      <c r="I29" s="43">
        <v>5</v>
      </c>
      <c r="J29" s="95"/>
      <c r="K29" s="89">
        <f ca="1">OFFSET(Очки!$A$2,F29,D29+OFFSET(Очки!$A$18,0,$C$40-1)-1)</f>
        <v>3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OFFSET(Очки!$A$2,I29,G29+OFFSET(Очки!$A$18,0,$C$40-1)-1)</f>
        <v>2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21</v>
      </c>
      <c r="B30" s="47" t="s">
        <v>248</v>
      </c>
      <c r="C30" s="33">
        <v>20</v>
      </c>
      <c r="D30" s="42">
        <v>3</v>
      </c>
      <c r="E30" s="43">
        <v>4</v>
      </c>
      <c r="F30" s="44">
        <v>7</v>
      </c>
      <c r="G30" s="45">
        <v>3</v>
      </c>
      <c r="H30" s="46">
        <v>4</v>
      </c>
      <c r="I30" s="43">
        <v>4</v>
      </c>
      <c r="J30" s="95"/>
      <c r="K30" s="89">
        <f ca="1">OFFSET(Очки!$A$2,F30,D30+OFFSET(Очки!$A$18,0,$C$40-1)-1)</f>
        <v>1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OFFSET(Очки!$A$2,I30,G30+OFFSET(Очки!$A$18,0,$C$40-1)-1)</f>
        <v>3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4</v>
      </c>
    </row>
    <row r="31" spans="1:19" ht="15.75">
      <c r="A31" s="40">
        <v>22</v>
      </c>
      <c r="B31" s="32" t="s">
        <v>247</v>
      </c>
      <c r="C31" s="33">
        <v>10</v>
      </c>
      <c r="D31" s="42">
        <v>3</v>
      </c>
      <c r="E31" s="43">
        <v>9</v>
      </c>
      <c r="F31" s="44">
        <v>6</v>
      </c>
      <c r="G31" s="45">
        <v>3</v>
      </c>
      <c r="H31" s="46">
        <v>5</v>
      </c>
      <c r="I31" s="43">
        <v>9</v>
      </c>
      <c r="J31" s="95"/>
      <c r="K31" s="89">
        <f ca="1">OFFSET(Очки!$A$2,F31,D31+OFFSET(Очки!$A$18,0,$C$40-1)-1)</f>
        <v>1.5</v>
      </c>
      <c r="L31" s="39">
        <f ca="1">IF(F31&lt;E31,OFFSET(Очки!$A$20,2+E31-F31,IF(D31=1,13-E31,10+D31)),0)</f>
        <v>1.5</v>
      </c>
      <c r="M31" s="39"/>
      <c r="N31" s="92"/>
      <c r="O31" s="89">
        <f ca="1">OFFSET(Очки!$A$2,I31,G31+OFFSET(Очки!$A$18,0,$C$40-1)-1)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</v>
      </c>
    </row>
    <row r="32" spans="1:19" ht="15.75">
      <c r="A32" s="40">
        <v>23</v>
      </c>
      <c r="B32" s="48" t="s">
        <v>243</v>
      </c>
      <c r="C32" s="33">
        <v>2.5</v>
      </c>
      <c r="D32" s="42">
        <v>3</v>
      </c>
      <c r="E32" s="43">
        <v>8</v>
      </c>
      <c r="F32" s="44">
        <v>8</v>
      </c>
      <c r="G32" s="45">
        <v>3</v>
      </c>
      <c r="H32" s="46">
        <v>9</v>
      </c>
      <c r="I32" s="43">
        <v>8</v>
      </c>
      <c r="J32" s="95"/>
      <c r="K32" s="89">
        <f ca="1">OFFSET(Очки!$A$2,F32,D32+OFFSET(Очки!$A$18,0,$C$40-1)-1)</f>
        <v>0.5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OFFSET(Очки!$A$2,I32,G32+OFFSET(Очки!$A$18,0,$C$40-1)-1)</f>
        <v>0.5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1.5</v>
      </c>
    </row>
    <row r="33" spans="1:19" ht="15.75">
      <c r="A33" s="40">
        <v>24</v>
      </c>
      <c r="B33" s="47" t="s">
        <v>232</v>
      </c>
      <c r="C33" s="33" t="s">
        <v>43</v>
      </c>
      <c r="D33" s="42">
        <v>3</v>
      </c>
      <c r="E33" s="43">
        <v>2</v>
      </c>
      <c r="F33" s="44">
        <v>5</v>
      </c>
      <c r="G33" s="45">
        <v>3</v>
      </c>
      <c r="H33" s="46">
        <v>2</v>
      </c>
      <c r="I33" s="43">
        <v>6</v>
      </c>
      <c r="J33" s="95"/>
      <c r="K33" s="89">
        <f ca="1">OFFSET(Очки!$A$2,F33,D33+OFFSET(Очки!$A$18,0,$C$40-1)-1)</f>
        <v>2</v>
      </c>
      <c r="L33" s="39">
        <f ca="1">IF(F33&lt;E33,OFFSET(Очки!$A$20,2+E33-F33,IF(D33=1,13-E33,10+D33)),0)</f>
        <v>0</v>
      </c>
      <c r="M33" s="39"/>
      <c r="N33" s="92">
        <v>-3</v>
      </c>
      <c r="O33" s="89">
        <f ca="1">OFFSET(Очки!$A$2,I33,G33+OFFSET(Очки!$A$18,0,$C$40-1)-1)</f>
        <v>1.5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-2.5</v>
      </c>
    </row>
    <row r="34" spans="1:19" ht="15.75">
      <c r="A34" s="40">
        <v>25</v>
      </c>
      <c r="B34" s="32" t="s">
        <v>242</v>
      </c>
      <c r="C34" s="33">
        <v>2.5</v>
      </c>
      <c r="D34" s="42">
        <v>3</v>
      </c>
      <c r="E34" s="43">
        <v>5</v>
      </c>
      <c r="F34" s="44">
        <v>9</v>
      </c>
      <c r="G34" s="45">
        <v>3</v>
      </c>
      <c r="H34" s="46">
        <v>6</v>
      </c>
      <c r="I34" s="43">
        <v>7</v>
      </c>
      <c r="J34" s="95"/>
      <c r="K34" s="89">
        <f ca="1">OFFSET(Очки!$A$2,F34,D34+OFFSET(Очки!$A$18,0,$C$40-1)-1)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OFFSET(Очки!$A$2,I34,G34+OFFSET(Очки!$A$18,0,$C$40-1)-1)</f>
        <v>1</v>
      </c>
      <c r="P34" s="39">
        <f ca="1">IF(I34&lt;H34,OFFSET(Очки!$A$20,2+H34-I34,IF(G34=1,13-H34,10+G34)),0)</f>
        <v>0</v>
      </c>
      <c r="Q34" s="39"/>
      <c r="R34" s="90">
        <v>-7</v>
      </c>
      <c r="S34" s="102">
        <f t="shared" ca="1" si="0"/>
        <v>-6</v>
      </c>
    </row>
    <row r="35" spans="1:19" ht="15.75" hidden="1">
      <c r="A35" s="40" t="e">
        <f ca="1">RANK(S35,S$6:OFFSET(S$6,0,0,COUNTA(B$6:B$39)))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OFFSET(Очки!$A$2,F35,D35+OFFSET(Очки!$A$18,0,$C$40-1)-1)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OFFSET(Очки!$A$2,I35,G35+OFFSET(Очки!$A$18,0,$C$40-1)-1)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RANK(S36,S$6:OFFSET(S$6,0,0,COUNTA(B$6:B$39)))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OFFSET(Очки!$A$2,F36,D36+OFFSET(Очки!$A$18,0,$C$40-1)-1)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OFFSET(Очки!$A$2,I36,G36+OFFSET(Очки!$A$18,0,$C$40-1)-1)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RANK(S37,S$6:OFFSET(S$6,0,0,COUNTA(B$6:B$39)))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OFFSET(Очки!$A$2,F37,D37+OFFSET(Очки!$A$18,0,$C$40-1)-1)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OFFSET(Очки!$A$2,I37,G37+OFFSET(Очки!$A$18,0,$C$40-1)-1)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RANK(S38,S$6:OFFSET(S$6,0,0,COUNTA(B$6:B$39)))</f>
        <v>#N/A</v>
      </c>
      <c r="B38" s="47"/>
      <c r="C38" s="33" t="s">
        <v>43</v>
      </c>
      <c r="D38" s="49"/>
      <c r="E38" s="50"/>
      <c r="F38" s="51"/>
      <c r="G38" s="45"/>
      <c r="H38" s="52"/>
      <c r="I38" s="50"/>
      <c r="J38" s="95"/>
      <c r="K38" s="89">
        <f ca="1">OFFSET(Очки!$A$2,F38,D38+OFFSET(Очки!$A$18,0,$C$40-1)-1)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OFFSET(Очки!$A$2,I38,G38+OFFSET(Очки!$A$18,0,$C$40-1)-1)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6.5" hidden="1" thickBot="1">
      <c r="A39" s="40" t="e">
        <f ca="1">RANK(S39,S$6:OFFSET(S$6,0,0,COUNTA(B$6:B$39)))</f>
        <v>#N/A</v>
      </c>
      <c r="B39" s="53"/>
      <c r="C39" s="54" t="s">
        <v>43</v>
      </c>
      <c r="D39" s="55"/>
      <c r="E39" s="56"/>
      <c r="F39" s="57"/>
      <c r="G39" s="58"/>
      <c r="H39" s="59"/>
      <c r="I39" s="56"/>
      <c r="J39" s="96"/>
      <c r="K39" s="55">
        <f ca="1">OFFSET(Очки!$A$2,F39,D39+OFFSET(Очки!$A$18,0,$C$40-1)-1)</f>
        <v>0</v>
      </c>
      <c r="L39" s="59">
        <f ca="1">IF(F39&lt;E39,OFFSET(Очки!$A$20,2+E39-F39,IF(D39=1,13-E39,10+D39)),0)</f>
        <v>0</v>
      </c>
      <c r="M39" s="59"/>
      <c r="N39" s="93"/>
      <c r="O39" s="55">
        <f ca="1">OFFSET(Очки!$A$2,I39,G39+OFFSET(Очки!$A$18,0,$C$40-1)-1)</f>
        <v>0</v>
      </c>
      <c r="P39" s="59">
        <f ca="1">IF(I39&lt;H39,OFFSET(Очки!$A$20,2+H39-I39,IF(G39=1,13-H39,10+G39)),0)</f>
        <v>0</v>
      </c>
      <c r="Q39" s="59"/>
      <c r="R39" s="57"/>
      <c r="S39" s="103">
        <f t="shared" ca="1" si="0"/>
        <v>0</v>
      </c>
    </row>
    <row r="40" spans="1:19" ht="15.75">
      <c r="A40" s="60"/>
      <c r="B40" s="61" t="s">
        <v>44</v>
      </c>
      <c r="C40" s="61">
        <f>COUNTA(B6:B39)</f>
        <v>29</v>
      </c>
      <c r="D40" s="62"/>
      <c r="E40" s="62"/>
      <c r="F40" s="63"/>
      <c r="G40" s="63"/>
      <c r="H40" s="63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</row>
  </sheetData>
  <sortState ref="A6:S34">
    <sortCondition descending="1" ref="S6:S34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9">
    <cfRule type="expression" dxfId="7" priority="2">
      <formula>AND(E6&gt;F6,L6=0)</formula>
    </cfRule>
  </conditionalFormatting>
  <conditionalFormatting sqref="P6:P39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3"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252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RANK(S6,S$6:OFFSET(S$6,0,0,COUNTA(B$6:B$42)))</f>
        <v>1</v>
      </c>
      <c r="B6" s="144" t="s">
        <v>210</v>
      </c>
      <c r="C6" s="100">
        <v>2.5</v>
      </c>
      <c r="D6" s="34">
        <v>1</v>
      </c>
      <c r="E6" s="35">
        <v>9</v>
      </c>
      <c r="F6" s="36">
        <v>4</v>
      </c>
      <c r="G6" s="37">
        <v>1</v>
      </c>
      <c r="H6" s="38">
        <v>10</v>
      </c>
      <c r="I6" s="35">
        <v>2</v>
      </c>
      <c r="J6" s="94">
        <v>2</v>
      </c>
      <c r="K6" s="86">
        <f ca="1">OFFSET(Очки!$A$2,F6,D6+OFFSET(Очки!$A$18,0,$C$43-1)-1)</f>
        <v>14</v>
      </c>
      <c r="L6" s="87">
        <f ca="1">IF(F6&lt;E6,OFFSET(Очки!$A$20,2+E6-F6,IF(D6=1,13-E6,10+D6)),0)</f>
        <v>5.4</v>
      </c>
      <c r="M6" s="87">
        <v>2.5</v>
      </c>
      <c r="N6" s="91">
        <v>-4</v>
      </c>
      <c r="O6" s="86">
        <f ca="1">OFFSET(Очки!$A$2,I6,G6+OFFSET(Очки!$A$18,0,$C$43-1)-1)</f>
        <v>16</v>
      </c>
      <c r="P6" s="87">
        <f ca="1">IF(I6&lt;H6,OFFSET(Очки!$A$20,2+H6-I6,IF(G6=1,13-H6,10+G6)),0)</f>
        <v>8.1</v>
      </c>
      <c r="Q6" s="87">
        <v>1.5</v>
      </c>
      <c r="R6" s="88"/>
      <c r="S6" s="101">
        <f t="shared" ref="S6:S42" ca="1" si="0">SUM(J6:R6)</f>
        <v>45.5</v>
      </c>
    </row>
    <row r="7" spans="1:19" ht="15.75">
      <c r="A7" s="40">
        <f ca="1">RANK(S7,S$6:OFFSET(S$6,0,0,COUNTA(B$6:B$42)))</f>
        <v>2</v>
      </c>
      <c r="B7" s="32" t="s">
        <v>193</v>
      </c>
      <c r="C7" s="33">
        <v>7.5</v>
      </c>
      <c r="D7" s="42">
        <v>1</v>
      </c>
      <c r="E7" s="43">
        <v>7</v>
      </c>
      <c r="F7" s="44">
        <v>1</v>
      </c>
      <c r="G7" s="45">
        <v>1</v>
      </c>
      <c r="H7" s="46">
        <v>9</v>
      </c>
      <c r="I7" s="43">
        <v>6</v>
      </c>
      <c r="J7" s="95">
        <v>1</v>
      </c>
      <c r="K7" s="89">
        <f ca="1">OFFSET(Очки!$A$2,F7,D7+OFFSET(Очки!$A$18,0,$C$43-1)-1)</f>
        <v>17</v>
      </c>
      <c r="L7" s="39">
        <f ca="1">IF(F7&lt;E7,OFFSET(Очки!$A$20,2+E7-F7,IF(D7=1,13-E7,10+D7)),0)</f>
        <v>5.2</v>
      </c>
      <c r="M7" s="39">
        <v>2</v>
      </c>
      <c r="N7" s="92"/>
      <c r="O7" s="89">
        <f ca="1">OFFSET(Очки!$A$2,I7,G7+OFFSET(Очки!$A$18,0,$C$43-1)-1)</f>
        <v>12.5</v>
      </c>
      <c r="P7" s="39">
        <f ca="1">IF(I7&lt;H7,OFFSET(Очки!$A$20,2+H7-I7,IF(G7=1,13-H7,10+G7)),0)</f>
        <v>3.5</v>
      </c>
      <c r="Q7" s="39">
        <v>1</v>
      </c>
      <c r="R7" s="90"/>
      <c r="S7" s="102">
        <f t="shared" ca="1" si="0"/>
        <v>42.2</v>
      </c>
    </row>
    <row r="8" spans="1:19" ht="15.75">
      <c r="A8" s="40">
        <f ca="1">RANK(S8,S$6:OFFSET(S$6,0,0,COUNTA(B$6:B$42)))</f>
        <v>3</v>
      </c>
      <c r="B8" s="32" t="s">
        <v>88</v>
      </c>
      <c r="C8" s="33">
        <v>10</v>
      </c>
      <c r="D8" s="42">
        <v>1</v>
      </c>
      <c r="E8" s="43">
        <v>10</v>
      </c>
      <c r="F8" s="44">
        <v>6</v>
      </c>
      <c r="G8" s="45">
        <v>1</v>
      </c>
      <c r="H8" s="46">
        <v>7</v>
      </c>
      <c r="I8" s="43">
        <v>3</v>
      </c>
      <c r="J8" s="95">
        <v>2.5</v>
      </c>
      <c r="K8" s="89">
        <f ca="1">OFFSET(Очки!$A$2,F8,D8+OFFSET(Очки!$A$18,0,$C$43-1)-1)</f>
        <v>12.5</v>
      </c>
      <c r="L8" s="39">
        <f ca="1">IF(F8&lt;E8,OFFSET(Очки!$A$20,2+E8-F8,IF(D8=1,13-E8,10+D8)),0)</f>
        <v>4.6999999999999993</v>
      </c>
      <c r="M8" s="39">
        <v>1</v>
      </c>
      <c r="N8" s="92">
        <v>-4</v>
      </c>
      <c r="O8" s="89">
        <f ca="1">OFFSET(Очки!$A$2,I8,G8+OFFSET(Очки!$A$18,0,$C$43-1)-1)</f>
        <v>15</v>
      </c>
      <c r="P8" s="39">
        <f ca="1">IF(I8&lt;H8,OFFSET(Очки!$A$20,2+H8-I8,IF(G8=1,13-H8,10+G8)),0)</f>
        <v>3.8</v>
      </c>
      <c r="Q8" s="39">
        <v>2.5</v>
      </c>
      <c r="R8" s="90"/>
      <c r="S8" s="102">
        <f t="shared" ca="1" si="0"/>
        <v>38</v>
      </c>
    </row>
    <row r="9" spans="1:19" ht="15.75">
      <c r="A9" s="40">
        <f ca="1">RANK(S9,S$6:OFFSET(S$6,0,0,COUNTA(B$6:B$42)))</f>
        <v>4</v>
      </c>
      <c r="B9" s="41" t="s">
        <v>134</v>
      </c>
      <c r="C9" s="33">
        <v>7.5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5</v>
      </c>
      <c r="J9" s="95">
        <v>1.5</v>
      </c>
      <c r="K9" s="89">
        <f ca="1">OFFSET(Очки!$A$2,F9,D9+OFFSET(Очки!$A$18,0,$C$43-1)-1)</f>
        <v>15</v>
      </c>
      <c r="L9" s="39">
        <f ca="1">IF(F9&lt;E9,OFFSET(Очки!$A$20,2+E9-F9,IF(D9=1,13-E9,10+D9)),0)</f>
        <v>5</v>
      </c>
      <c r="M9" s="39">
        <v>1.5</v>
      </c>
      <c r="N9" s="92"/>
      <c r="O9" s="89">
        <f ca="1">OFFSET(Очки!$A$2,I9,G9+OFFSET(Очки!$A$18,0,$C$43-1)-1)</f>
        <v>13</v>
      </c>
      <c r="P9" s="39">
        <f ca="1">IF(I9&lt;H9,OFFSET(Очки!$A$20,2+H9-I9,IF(G9=1,13-H9,10+G9)),0)</f>
        <v>3.3</v>
      </c>
      <c r="Q9" s="39">
        <v>2</v>
      </c>
      <c r="R9" s="90">
        <v>-6</v>
      </c>
      <c r="S9" s="102">
        <f t="shared" ca="1" si="0"/>
        <v>35.299999999999997</v>
      </c>
    </row>
    <row r="10" spans="1:19" ht="15.75">
      <c r="A10" s="40">
        <f ca="1">RANK(S10,S$6:OFFSET(S$6,0,0,COUNTA(B$6:B$42)))</f>
        <v>5</v>
      </c>
      <c r="B10" s="47" t="s">
        <v>69</v>
      </c>
      <c r="C10" s="33" t="s">
        <v>43</v>
      </c>
      <c r="D10" s="42">
        <v>1</v>
      </c>
      <c r="E10" s="43">
        <v>5</v>
      </c>
      <c r="F10" s="44">
        <v>2</v>
      </c>
      <c r="G10" s="45">
        <v>1</v>
      </c>
      <c r="H10" s="46">
        <v>6</v>
      </c>
      <c r="I10" s="43">
        <v>7</v>
      </c>
      <c r="J10" s="95"/>
      <c r="K10" s="89">
        <f ca="1">OFFSET(Очки!$A$2,F10,D10+OFFSET(Очки!$A$18,0,$C$43-1)-1)</f>
        <v>16</v>
      </c>
      <c r="L10" s="39">
        <f ca="1">IF(F10&lt;E10,OFFSET(Очки!$A$20,2+E10-F10,IF(D10=1,13-E10,10+D10)),0)</f>
        <v>2.4000000000000004</v>
      </c>
      <c r="M10" s="39">
        <v>0.5</v>
      </c>
      <c r="N10" s="92"/>
      <c r="O10" s="89">
        <f ca="1">OFFSET(Очки!$A$2,I10,G10+OFFSET(Очки!$A$18,0,$C$43-1)-1)</f>
        <v>12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31.4</v>
      </c>
    </row>
    <row r="11" spans="1:19" ht="15.75">
      <c r="A11" s="40">
        <f ca="1">RANK(S11,S$6:OFFSET(S$6,0,0,COUNTA(B$6:B$42)))</f>
        <v>6</v>
      </c>
      <c r="B11" s="47" t="s">
        <v>250</v>
      </c>
      <c r="C11" s="33">
        <v>20</v>
      </c>
      <c r="D11" s="42">
        <v>2</v>
      </c>
      <c r="E11" s="43">
        <v>10</v>
      </c>
      <c r="F11" s="44">
        <v>2</v>
      </c>
      <c r="G11" s="45">
        <v>1</v>
      </c>
      <c r="H11" s="46">
        <v>1</v>
      </c>
      <c r="I11" s="43">
        <v>1</v>
      </c>
      <c r="J11" s="95"/>
      <c r="K11" s="89">
        <f ca="1">OFFSET(Очки!$A$2,F11,D11+OFFSET(Очки!$A$18,0,$C$43-1)-1)</f>
        <v>10.5</v>
      </c>
      <c r="L11" s="39">
        <f ca="1">IF(F11&lt;E11,OFFSET(Очки!$A$20,2+E11-F11,IF(D11=1,13-E11,10+D11)),0)</f>
        <v>5.6</v>
      </c>
      <c r="M11" s="39"/>
      <c r="N11" s="92">
        <f>-4-1</f>
        <v>-5</v>
      </c>
      <c r="O11" s="89">
        <f ca="1">OFFSET(Очки!$A$2,I11,G11+OFFSET(Очки!$A$18,0,$C$43-1)-1)</f>
        <v>17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28.1</v>
      </c>
    </row>
    <row r="12" spans="1:19" ht="15.75">
      <c r="A12" s="40">
        <f ca="1">RANK(S12,S$6:OFFSET(S$6,0,0,COUNTA(B$6:B$42)))</f>
        <v>7</v>
      </c>
      <c r="B12" s="47" t="s">
        <v>257</v>
      </c>
      <c r="C12" s="33" t="s">
        <v>43</v>
      </c>
      <c r="D12" s="42">
        <v>1</v>
      </c>
      <c r="E12" s="43">
        <v>6</v>
      </c>
      <c r="F12" s="44">
        <v>7</v>
      </c>
      <c r="G12" s="45">
        <v>1</v>
      </c>
      <c r="H12" s="46">
        <v>2</v>
      </c>
      <c r="I12" s="43">
        <v>7</v>
      </c>
      <c r="J12" s="95">
        <v>0.5</v>
      </c>
      <c r="K12" s="89">
        <f ca="1">OFFSET(Очки!$A$2,F12,D12+OFFSET(Очки!$A$18,0,$C$43-1)-1)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OFFSET(Очки!$A$2,I12,G12+OFFSET(Очки!$A$18,0,$C$43-1)-1)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RANK(S13,S$6:OFFSET(S$6,0,0,COUNTA(B$6:B$42)))</f>
        <v>8</v>
      </c>
      <c r="B13" s="48" t="s">
        <v>87</v>
      </c>
      <c r="C13" s="33" t="s">
        <v>43</v>
      </c>
      <c r="D13" s="42">
        <v>1</v>
      </c>
      <c r="E13" s="43">
        <v>4</v>
      </c>
      <c r="F13" s="44">
        <v>8</v>
      </c>
      <c r="G13" s="45">
        <v>1</v>
      </c>
      <c r="H13" s="46">
        <v>5</v>
      </c>
      <c r="I13" s="43">
        <v>9</v>
      </c>
      <c r="J13" s="95"/>
      <c r="K13" s="89">
        <f ca="1">OFFSET(Очки!$A$2,F13,D13+OFFSET(Очки!$A$18,0,$C$43-1)-1)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RANK(S14,S$6:OFFSET(S$6,0,0,COUNTA(B$6:B$42)))</f>
        <v>9</v>
      </c>
      <c r="B14" s="32" t="s">
        <v>203</v>
      </c>
      <c r="C14" s="33" t="s">
        <v>43</v>
      </c>
      <c r="D14" s="42">
        <v>2</v>
      </c>
      <c r="E14" s="43">
        <v>6</v>
      </c>
      <c r="F14" s="44">
        <v>1</v>
      </c>
      <c r="G14" s="45">
        <v>1</v>
      </c>
      <c r="H14" s="46">
        <v>4</v>
      </c>
      <c r="I14" s="43">
        <v>9</v>
      </c>
      <c r="J14" s="95"/>
      <c r="K14" s="89">
        <f ca="1">OFFSET(Очки!$A$2,F14,D14+OFFSET(Очки!$A$18,0,$C$43-1)-1)</f>
        <v>11.5</v>
      </c>
      <c r="L14" s="39">
        <f ca="1">IF(F14&lt;E14,OFFSET(Очки!$A$20,2+E14-F14,IF(D14=1,13-E14,10+D14)),0)</f>
        <v>3.5</v>
      </c>
      <c r="M14" s="39"/>
      <c r="N14" s="92"/>
      <c r="O14" s="89">
        <f ca="1">OFFSET(Очки!$A$2,I14,G14+OFFSET(Очки!$A$18,0,$C$43-1)-1)</f>
        <v>11</v>
      </c>
      <c r="P14" s="39">
        <f ca="1">IF(I14&lt;H14,OFFSET(Очки!$A$20,2+H14-I14,IF(G14=1,13-H14,10+G14)),0)</f>
        <v>0</v>
      </c>
      <c r="Q14" s="39"/>
      <c r="R14" s="90">
        <v>-4</v>
      </c>
      <c r="S14" s="102">
        <f t="shared" ca="1" si="0"/>
        <v>22</v>
      </c>
    </row>
    <row r="15" spans="1:19" ht="15.75">
      <c r="A15" s="40">
        <f ca="1">RANK(S15,S$6:OFFSET(S$6,0,0,COUNTA(B$6:B$42)))</f>
        <v>10</v>
      </c>
      <c r="B15" s="32" t="s">
        <v>254</v>
      </c>
      <c r="C15" s="33">
        <v>7.5</v>
      </c>
      <c r="D15" s="42">
        <v>2</v>
      </c>
      <c r="E15" s="43">
        <v>8</v>
      </c>
      <c r="F15" s="44">
        <v>3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OFFSET(Очки!$A$2,F15,D15+OFFSET(Очки!$A$18,0,$C$43-1)-1)</f>
        <v>9.5</v>
      </c>
      <c r="L15" s="39">
        <f ca="1">IF(F15&lt;E15,OFFSET(Очки!$A$20,2+E15-F15,IF(D15=1,13-E15,10+D15)),0)</f>
        <v>3.5</v>
      </c>
      <c r="M15" s="39"/>
      <c r="N15" s="92"/>
      <c r="O15" s="89">
        <f ca="1">OFFSET(Очки!$A$2,I15,G15+OFFSET(Очки!$A$18,0,$C$43-1)-1)</f>
        <v>7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21.4</v>
      </c>
    </row>
    <row r="16" spans="1:19" ht="15.75">
      <c r="A16" s="40">
        <f ca="1">RANK(S16,S$6:OFFSET(S$6,0,0,COUNTA(B$6:B$42)))</f>
        <v>11</v>
      </c>
      <c r="B16" s="48" t="s">
        <v>54</v>
      </c>
      <c r="C16" s="33" t="s">
        <v>43</v>
      </c>
      <c r="D16" s="42">
        <v>2</v>
      </c>
      <c r="E16" s="43">
        <v>4</v>
      </c>
      <c r="F16" s="44">
        <v>8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OFFSET(Очки!$A$2,F16,D16+OFFSET(Очки!$A$18,0,$C$43-1)-1)</f>
        <v>6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OFFSET(Очки!$A$2,I16,G16+OFFSET(Очки!$A$18,0,$C$43-1)-1)</f>
        <v>10.5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20</v>
      </c>
    </row>
    <row r="17" spans="1:19" ht="15.75">
      <c r="A17" s="40">
        <v>12</v>
      </c>
      <c r="B17" s="47" t="s">
        <v>103</v>
      </c>
      <c r="C17" s="33">
        <v>20</v>
      </c>
      <c r="D17" s="42">
        <v>2</v>
      </c>
      <c r="E17" s="43">
        <v>7</v>
      </c>
      <c r="F17" s="44">
        <v>5</v>
      </c>
      <c r="G17" s="45">
        <v>2</v>
      </c>
      <c r="H17" s="46">
        <v>10</v>
      </c>
      <c r="I17" s="43">
        <v>4</v>
      </c>
      <c r="J17" s="95"/>
      <c r="K17" s="89">
        <f ca="1">OFFSET(Очки!$A$2,F17,D17+OFFSET(Очки!$A$18,0,$C$43-1)-1)</f>
        <v>7.5</v>
      </c>
      <c r="L17" s="39">
        <f ca="1">IF(F17&lt;E17,OFFSET(Очки!$A$20,2+E17-F17,IF(D17=1,13-E17,10+D17)),0)</f>
        <v>1.4</v>
      </c>
      <c r="M17" s="39"/>
      <c r="N17" s="92">
        <v>-4</v>
      </c>
      <c r="O17" s="89">
        <f ca="1">OFFSET(Очки!$A$2,I17,G17+OFFSET(Очки!$A$18,0,$C$43-1)-1)</f>
        <v>8.5</v>
      </c>
      <c r="P17" s="39">
        <f ca="1">IF(I17&lt;H17,OFFSET(Очки!$A$20,2+H17-I17,IF(G17=1,13-H17,10+G17)),0)</f>
        <v>4.2</v>
      </c>
      <c r="Q17" s="39"/>
      <c r="R17" s="90"/>
      <c r="S17" s="102">
        <f t="shared" ca="1" si="0"/>
        <v>17.600000000000001</v>
      </c>
    </row>
    <row r="18" spans="1:19" ht="15.75" hidden="1">
      <c r="A18" s="40">
        <f ca="1">RANK(S18,S$6:OFFSET(S$6,0,0,COUNTA(B$6:B$42)))</f>
        <v>12</v>
      </c>
      <c r="B18" s="32" t="s">
        <v>261</v>
      </c>
      <c r="C18" s="33"/>
      <c r="D18" s="42">
        <v>1</v>
      </c>
      <c r="E18" s="43">
        <v>4</v>
      </c>
      <c r="F18" s="44">
        <v>5</v>
      </c>
      <c r="G18" s="45">
        <v>1</v>
      </c>
      <c r="H18" s="46">
        <v>3</v>
      </c>
      <c r="I18" s="43">
        <v>3</v>
      </c>
      <c r="J18" s="95"/>
      <c r="K18" s="89">
        <f ca="1">OFFSET(Очки!$A$2,F18,D18+OFFSET(Очки!$A$18,0,$C$43-1)-1)</f>
        <v>13</v>
      </c>
      <c r="L18" s="39">
        <f ca="1">IF(F18&lt;E18,OFFSET(Очки!$A$20,2+E18-F18,IF(D18=1,13-E18,10+D18)),0)</f>
        <v>0</v>
      </c>
      <c r="M18" s="39"/>
      <c r="N18" s="92">
        <v>-5</v>
      </c>
      <c r="O18" s="89">
        <f ca="1">OFFSET(Очки!$A$2,I18,G18+OFFSET(Очки!$A$18,0,$C$43-1)-1)</f>
        <v>15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19</v>
      </c>
    </row>
    <row r="19" spans="1:19" ht="15.75">
      <c r="A19" s="40">
        <v>13</v>
      </c>
      <c r="B19" s="32" t="s">
        <v>74</v>
      </c>
      <c r="C19" s="33">
        <v>10</v>
      </c>
      <c r="D19" s="42">
        <v>1</v>
      </c>
      <c r="E19" s="43">
        <v>2</v>
      </c>
      <c r="F19" s="44">
        <v>8</v>
      </c>
      <c r="G19" s="45">
        <v>2</v>
      </c>
      <c r="H19" s="46">
        <v>5</v>
      </c>
      <c r="I19" s="43">
        <v>8</v>
      </c>
      <c r="J19" s="95"/>
      <c r="K19" s="89">
        <f ca="1">OFFSET(Очки!$A$2,F19,D19+OFFSET(Очки!$A$18,0,$C$43-1)-1)</f>
        <v>11.5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6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14</v>
      </c>
      <c r="B20" s="32" t="s">
        <v>100</v>
      </c>
      <c r="C20" s="33">
        <v>20</v>
      </c>
      <c r="D20" s="42">
        <v>1</v>
      </c>
      <c r="E20" s="43">
        <v>1</v>
      </c>
      <c r="F20" s="44">
        <v>10</v>
      </c>
      <c r="G20" s="45">
        <v>2</v>
      </c>
      <c r="H20" s="46">
        <v>1</v>
      </c>
      <c r="I20" s="43">
        <v>1</v>
      </c>
      <c r="J20" s="95"/>
      <c r="K20" s="89">
        <f ca="1">OFFSET(Очки!$A$2,F20,D20+OFFSET(Очки!$A$18,0,$C$43-1)-1)</f>
        <v>10.5</v>
      </c>
      <c r="L20" s="39">
        <f ca="1">IF(F20&lt;E20,OFFSET(Очки!$A$20,2+E20-F20,IF(D20=1,13-E20,10+D20)),0)</f>
        <v>0</v>
      </c>
      <c r="M20" s="39"/>
      <c r="N20" s="92">
        <v>-6</v>
      </c>
      <c r="O20" s="89">
        <f ca="1">OFFSET(Очки!$A$2,I20,G20+OFFSET(Очки!$A$18,0,$C$43-1)-1)</f>
        <v>11.5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16</v>
      </c>
    </row>
    <row r="21" spans="1:19" ht="15.75">
      <c r="A21" s="40">
        <v>14</v>
      </c>
      <c r="B21" s="47" t="s">
        <v>268</v>
      </c>
      <c r="C21" s="33" t="s">
        <v>43</v>
      </c>
      <c r="D21" s="42">
        <v>2</v>
      </c>
      <c r="E21" s="43">
        <v>5</v>
      </c>
      <c r="F21" s="44">
        <v>8</v>
      </c>
      <c r="G21" s="45">
        <v>3</v>
      </c>
      <c r="H21" s="46">
        <v>9</v>
      </c>
      <c r="I21" s="43">
        <v>1</v>
      </c>
      <c r="J21" s="95"/>
      <c r="K21" s="89">
        <f ca="1">OFFSET(Очки!$A$2,F21,D21+OFFSET(Очки!$A$18,0,$C$43-1)-1)</f>
        <v>6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6</v>
      </c>
      <c r="P21" s="39">
        <f ca="1">IF(I21&lt;H21,OFFSET(Очки!$A$20,2+H21-I21,IF(G21=1,13-H21,10+G21)),0)</f>
        <v>4</v>
      </c>
      <c r="Q21" s="39"/>
      <c r="R21" s="90"/>
      <c r="S21" s="102">
        <f t="shared" ca="1" si="0"/>
        <v>16</v>
      </c>
    </row>
    <row r="22" spans="1:19" ht="15.75">
      <c r="A22" s="40">
        <v>15</v>
      </c>
      <c r="B22" s="32" t="s">
        <v>260</v>
      </c>
      <c r="C22" s="33">
        <v>10</v>
      </c>
      <c r="D22" s="42">
        <v>2</v>
      </c>
      <c r="E22" s="43">
        <v>2</v>
      </c>
      <c r="F22" s="44">
        <v>10</v>
      </c>
      <c r="G22" s="45">
        <v>2</v>
      </c>
      <c r="H22" s="46">
        <v>3</v>
      </c>
      <c r="I22" s="43">
        <v>3</v>
      </c>
      <c r="J22" s="95"/>
      <c r="K22" s="89">
        <f ca="1">OFFSET(Очки!$A$2,F22,D22+OFFSET(Очки!$A$18,0,$C$43-1)-1)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9.5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14.5</v>
      </c>
    </row>
    <row r="23" spans="1:19" ht="15.75">
      <c r="A23" s="40">
        <v>16</v>
      </c>
      <c r="B23" s="47" t="s">
        <v>241</v>
      </c>
      <c r="C23" s="33">
        <v>5</v>
      </c>
      <c r="D23" s="42">
        <v>2</v>
      </c>
      <c r="E23" s="43">
        <v>9</v>
      </c>
      <c r="F23" s="44">
        <v>7</v>
      </c>
      <c r="G23" s="45">
        <v>2</v>
      </c>
      <c r="H23" s="46">
        <v>9</v>
      </c>
      <c r="I23" s="43">
        <v>5</v>
      </c>
      <c r="J23" s="95"/>
      <c r="K23" s="89">
        <f ca="1">OFFSET(Очки!$A$2,F23,D23+OFFSET(Очки!$A$18,0,$C$43-1)-1)</f>
        <v>6.5</v>
      </c>
      <c r="L23" s="39">
        <f ca="1">IF(F23&lt;E23,OFFSET(Очки!$A$20,2+E23-F23,IF(D23=1,13-E23,10+D23)),0)</f>
        <v>1.4</v>
      </c>
      <c r="M23" s="39"/>
      <c r="N23" s="92">
        <v>-1</v>
      </c>
      <c r="O23" s="89">
        <f ca="1">OFFSET(Очки!$A$2,I23,G23+OFFSET(Очки!$A$18,0,$C$43-1)-1)</f>
        <v>7.5</v>
      </c>
      <c r="P23" s="39">
        <f ca="1">IF(I23&lt;H23,OFFSET(Очки!$A$20,2+H23-I23,IF(G23=1,13-H23,10+G23)),0)</f>
        <v>2.8</v>
      </c>
      <c r="Q23" s="39"/>
      <c r="R23" s="90">
        <v>-4</v>
      </c>
      <c r="S23" s="102">
        <f t="shared" ca="1" si="0"/>
        <v>13.2</v>
      </c>
    </row>
    <row r="24" spans="1:19" ht="15.75">
      <c r="A24" s="40">
        <v>17</v>
      </c>
      <c r="B24" s="32" t="s">
        <v>264</v>
      </c>
      <c r="C24" s="33">
        <v>5</v>
      </c>
      <c r="D24" s="42">
        <v>3</v>
      </c>
      <c r="E24" s="43">
        <v>5</v>
      </c>
      <c r="F24" s="44">
        <v>2</v>
      </c>
      <c r="G24" s="45">
        <v>3</v>
      </c>
      <c r="H24" s="46">
        <v>8</v>
      </c>
      <c r="I24" s="43">
        <v>4</v>
      </c>
      <c r="J24" s="95"/>
      <c r="K24" s="89">
        <f ca="1">OFFSET(Очки!$A$2,F24,D24+OFFSET(Очки!$A$18,0,$C$43-1)-1)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OFFSET(Очки!$A$2,I24,G24+OFFSET(Очки!$A$18,0,$C$43-1)-1)</f>
        <v>3</v>
      </c>
      <c r="P24" s="39">
        <f ca="1">IF(I24&lt;H24,OFFSET(Очки!$A$20,2+H24-I24,IF(G24=1,13-H24,10+G24)),0)</f>
        <v>2</v>
      </c>
      <c r="Q24" s="39"/>
      <c r="R24" s="90"/>
      <c r="S24" s="102">
        <f t="shared" ca="1" si="0"/>
        <v>11.5</v>
      </c>
    </row>
    <row r="25" spans="1:19" ht="15.75">
      <c r="A25" s="40">
        <v>17</v>
      </c>
      <c r="B25" s="47" t="s">
        <v>256</v>
      </c>
      <c r="C25" s="33">
        <v>10</v>
      </c>
      <c r="D25" s="42">
        <v>3</v>
      </c>
      <c r="E25" s="43">
        <v>6</v>
      </c>
      <c r="F25" s="44">
        <v>3</v>
      </c>
      <c r="G25" s="45">
        <v>3</v>
      </c>
      <c r="H25" s="46">
        <v>7</v>
      </c>
      <c r="I25" s="43">
        <v>3</v>
      </c>
      <c r="J25" s="95"/>
      <c r="K25" s="89">
        <f ca="1">OFFSET(Очки!$A$2,F25,D25+OFFSET(Очки!$A$18,0,$C$43-1)-1)</f>
        <v>4</v>
      </c>
      <c r="L25" s="39">
        <f ca="1">IF(F25&lt;E25,OFFSET(Очки!$A$20,2+E25-F25,IF(D25=1,13-E25,10+D25)),0)</f>
        <v>1.5</v>
      </c>
      <c r="M25" s="39"/>
      <c r="N25" s="92"/>
      <c r="O25" s="89">
        <f ca="1">OFFSET(Очки!$A$2,I25,G25+OFFSET(Очки!$A$18,0,$C$43-1)-1)</f>
        <v>4</v>
      </c>
      <c r="P25" s="39">
        <f ca="1">IF(I25&lt;H25,OFFSET(Очки!$A$20,2+H25-I25,IF(G25=1,13-H25,10+G25)),0)</f>
        <v>2</v>
      </c>
      <c r="Q25" s="39"/>
      <c r="R25" s="90"/>
      <c r="S25" s="102">
        <f t="shared" ca="1" si="0"/>
        <v>11.5</v>
      </c>
    </row>
    <row r="26" spans="1:19" ht="15.75">
      <c r="A26" s="40">
        <v>17</v>
      </c>
      <c r="B26" s="133" t="s">
        <v>259</v>
      </c>
      <c r="C26" s="33"/>
      <c r="D26" s="42">
        <v>3</v>
      </c>
      <c r="E26" s="43">
        <v>1</v>
      </c>
      <c r="F26" s="44">
        <v>1</v>
      </c>
      <c r="G26" s="45">
        <v>2</v>
      </c>
      <c r="H26" s="46">
        <v>4</v>
      </c>
      <c r="I26" s="43">
        <v>9</v>
      </c>
      <c r="J26" s="95"/>
      <c r="K26" s="89">
        <f ca="1">OFFSET(Очки!$A$2,F26,D26+OFFSET(Очки!$A$18,0,$C$43-1)-1)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5.5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11.5</v>
      </c>
    </row>
    <row r="27" spans="1:19" ht="15.75">
      <c r="A27" s="40">
        <v>21</v>
      </c>
      <c r="B27" s="32" t="s">
        <v>253</v>
      </c>
      <c r="C27" s="33">
        <v>20</v>
      </c>
      <c r="D27" s="42">
        <v>3</v>
      </c>
      <c r="E27" s="43">
        <v>2</v>
      </c>
      <c r="F27" s="44">
        <v>4</v>
      </c>
      <c r="G27" s="45">
        <v>3</v>
      </c>
      <c r="H27" s="46">
        <v>4</v>
      </c>
      <c r="I27" s="43">
        <v>2</v>
      </c>
      <c r="J27" s="95"/>
      <c r="K27" s="89">
        <f ca="1">OFFSET(Очки!$A$2,F27,D27+OFFSET(Очки!$A$18,0,$C$43-1)-1)</f>
        <v>3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5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9</v>
      </c>
    </row>
    <row r="28" spans="1:19" ht="15.75">
      <c r="A28" s="40">
        <v>22</v>
      </c>
      <c r="B28" s="32" t="s">
        <v>262</v>
      </c>
      <c r="C28" s="33">
        <v>5</v>
      </c>
      <c r="D28" s="42">
        <v>2</v>
      </c>
      <c r="E28" s="43">
        <v>1</v>
      </c>
      <c r="F28" s="44">
        <v>5</v>
      </c>
      <c r="G28" s="45">
        <v>2</v>
      </c>
      <c r="H28" s="46">
        <v>2</v>
      </c>
      <c r="I28" s="43">
        <v>10</v>
      </c>
      <c r="J28" s="95"/>
      <c r="K28" s="89">
        <f ca="1">OFFSET(Очки!$A$2,F28,D28+OFFSET(Очки!$A$18,0,$C$43-1)-1)</f>
        <v>7.5</v>
      </c>
      <c r="L28" s="39">
        <f ca="1">IF(F28&lt;E28,OFFSET(Очки!$A$20,2+E28-F28,IF(D28=1,13-E28,10+D28)),0)</f>
        <v>0</v>
      </c>
      <c r="M28" s="39"/>
      <c r="N28" s="92">
        <v>-4</v>
      </c>
      <c r="O28" s="89">
        <f ca="1">OFFSET(Очки!$A$2,I28,G28+OFFSET(Очки!$A$18,0,$C$43-1)-1)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8.5</v>
      </c>
    </row>
    <row r="29" spans="1:19" ht="15.75">
      <c r="A29" s="40">
        <v>23</v>
      </c>
      <c r="B29" s="149" t="s">
        <v>266</v>
      </c>
      <c r="C29" s="33" t="s">
        <v>43</v>
      </c>
      <c r="D29" s="42">
        <v>3</v>
      </c>
      <c r="E29" s="43">
        <v>8</v>
      </c>
      <c r="F29" s="44">
        <v>7</v>
      </c>
      <c r="G29" s="45">
        <v>3</v>
      </c>
      <c r="H29" s="46">
        <v>1</v>
      </c>
      <c r="I29" s="43">
        <v>7</v>
      </c>
      <c r="J29" s="95"/>
      <c r="K29" s="89">
        <f ca="1">OFFSET(Очки!$A$2,F29,D29+OFFSET(Очки!$A$18,0,$C$43-1)-1)</f>
        <v>1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OFFSET(Очки!$A$2,I29,G29+OFFSET(Очки!$A$18,0,$C$43-1)-1)</f>
        <v>1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2.5</v>
      </c>
    </row>
    <row r="30" spans="1:19" ht="15.75">
      <c r="A30" s="40">
        <v>24</v>
      </c>
      <c r="B30" s="47" t="s">
        <v>265</v>
      </c>
      <c r="C30" s="33" t="s">
        <v>43</v>
      </c>
      <c r="D30" s="42">
        <v>3</v>
      </c>
      <c r="E30" s="43">
        <v>7</v>
      </c>
      <c r="F30" s="44">
        <v>8</v>
      </c>
      <c r="G30" s="45">
        <v>3</v>
      </c>
      <c r="H30" s="46">
        <v>3</v>
      </c>
      <c r="I30" s="43">
        <v>6</v>
      </c>
      <c r="J30" s="95"/>
      <c r="K30" s="89">
        <f ca="1">OFFSET(Очки!$A$2,F30,D30+OFFSET(Очки!$A$18,0,$C$43-1)-1)</f>
        <v>0.5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1.5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2</v>
      </c>
    </row>
    <row r="31" spans="1:19" ht="15.75">
      <c r="A31" s="40">
        <v>24</v>
      </c>
      <c r="B31" s="133" t="s">
        <v>267</v>
      </c>
      <c r="C31" s="33" t="s">
        <v>43</v>
      </c>
      <c r="D31" s="42">
        <v>3</v>
      </c>
      <c r="E31" s="43">
        <v>3</v>
      </c>
      <c r="F31" s="44">
        <v>6</v>
      </c>
      <c r="G31" s="45">
        <v>3</v>
      </c>
      <c r="H31" s="46">
        <v>5</v>
      </c>
      <c r="I31" s="43">
        <v>8</v>
      </c>
      <c r="J31" s="95"/>
      <c r="K31" s="89">
        <f ca="1">OFFSET(Очки!$A$2,F31,D31+OFFSET(Очки!$A$18,0,$C$43-1)-1)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2</v>
      </c>
    </row>
    <row r="32" spans="1:19" ht="15.75">
      <c r="A32" s="40">
        <v>26</v>
      </c>
      <c r="B32" s="47" t="s">
        <v>258</v>
      </c>
      <c r="C32" s="33" t="s">
        <v>43</v>
      </c>
      <c r="D32" s="42">
        <v>3</v>
      </c>
      <c r="E32" s="43">
        <v>10</v>
      </c>
      <c r="F32" s="44">
        <v>10</v>
      </c>
      <c r="G32" s="45">
        <v>3</v>
      </c>
      <c r="H32" s="46">
        <v>10</v>
      </c>
      <c r="I32" s="43">
        <v>9</v>
      </c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0.5</v>
      </c>
    </row>
    <row r="33" spans="1:19" ht="15.75">
      <c r="A33" s="40">
        <v>26</v>
      </c>
      <c r="B33" s="47" t="s">
        <v>255</v>
      </c>
      <c r="C33" s="33">
        <v>20</v>
      </c>
      <c r="D33" s="42">
        <v>2</v>
      </c>
      <c r="E33" s="43">
        <v>3</v>
      </c>
      <c r="F33" s="44">
        <v>4</v>
      </c>
      <c r="G33" s="45">
        <v>2</v>
      </c>
      <c r="H33" s="46">
        <v>6</v>
      </c>
      <c r="I33" s="43">
        <v>6</v>
      </c>
      <c r="J33" s="95"/>
      <c r="K33" s="89">
        <f ca="1">OFFSET(Очки!$A$2,F33,D33+OFFSET(Очки!$A$18,0,$C$43-1)-1)</f>
        <v>8.5</v>
      </c>
      <c r="L33" s="39">
        <f ca="1">IF(F33&lt;E33,OFFSET(Очки!$A$20,2+E33-F33,IF(D33=1,13-E33,10+D33)),0)</f>
        <v>0</v>
      </c>
      <c r="M33" s="39"/>
      <c r="N33" s="92">
        <f>-4-1</f>
        <v>-5</v>
      </c>
      <c r="O33" s="89">
        <f ca="1">OFFSET(Очки!$A$2,I33,G33+OFFSET(Очки!$A$18,0,$C$43-1)-1)</f>
        <v>7</v>
      </c>
      <c r="P33" s="39">
        <f ca="1">IF(I33&lt;H33,OFFSET(Очки!$A$20,2+H33-I33,IF(G33=1,13-H33,10+G33)),0)</f>
        <v>0</v>
      </c>
      <c r="Q33" s="39"/>
      <c r="R33" s="90">
        <f>-6-4</f>
        <v>-10</v>
      </c>
      <c r="S33" s="102">
        <f t="shared" ca="1" si="0"/>
        <v>0.5</v>
      </c>
    </row>
    <row r="34" spans="1:19" ht="15.75">
      <c r="A34" s="40">
        <v>28</v>
      </c>
      <c r="B34" s="47" t="s">
        <v>222</v>
      </c>
      <c r="C34" s="33">
        <v>20</v>
      </c>
      <c r="D34" s="42">
        <v>3</v>
      </c>
      <c r="E34" s="43">
        <v>4</v>
      </c>
      <c r="F34" s="44">
        <v>5</v>
      </c>
      <c r="G34" s="45">
        <v>3</v>
      </c>
      <c r="H34" s="46">
        <v>5</v>
      </c>
      <c r="I34" s="43">
        <v>5</v>
      </c>
      <c r="J34" s="95"/>
      <c r="K34" s="89">
        <f ca="1">OFFSET(Очки!$A$2,F34,D34+OFFSET(Очки!$A$18,0,$C$43-1)-1)</f>
        <v>2</v>
      </c>
      <c r="L34" s="39">
        <f ca="1">IF(F34&lt;E34,OFFSET(Очки!$A$20,2+E34-F34,IF(D34=1,13-E34,10+D34)),0)</f>
        <v>0</v>
      </c>
      <c r="M34" s="39"/>
      <c r="N34" s="92">
        <v>-4</v>
      </c>
      <c r="O34" s="89">
        <f ca="1">OFFSET(Очки!$A$2,I34,G34+OFFSET(Очки!$A$18,0,$C$43-1)-1)</f>
        <v>2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>
      <c r="A35" s="40">
        <v>28</v>
      </c>
      <c r="B35" s="32" t="s">
        <v>263</v>
      </c>
      <c r="C35" s="33"/>
      <c r="D35" s="42">
        <v>3</v>
      </c>
      <c r="E35" s="43">
        <v>9</v>
      </c>
      <c r="F35" s="44">
        <v>9</v>
      </c>
      <c r="G35" s="45">
        <v>3</v>
      </c>
      <c r="H35" s="46">
        <v>2</v>
      </c>
      <c r="I35" s="43">
        <v>10</v>
      </c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>
        <f ca="1">RANK(S36,S$6:OFFSET(S$6,0,0,COUNTA(B$6:B$42)))</f>
        <v>29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>
        <f ca="1">RANK(S37,S$6:OFFSET(S$6,0,0,COUNTA(B$6:B$42)))</f>
        <v>29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>
        <f ca="1">RANK(S38,S$6:OFFSET(S$6,0,0,COUNTA(B$6:B$42)))</f>
        <v>29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>
        <f ca="1">RANK(S39,S$6:OFFSET(S$6,0,0,COUNTA(B$6:B$42)))</f>
        <v>29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>
        <f ca="1">RANK(S40,S$6:OFFSET(S$6,0,0,COUNTA(B$6:B$42)))</f>
        <v>29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 hidden="1">
      <c r="A41" s="40">
        <f ca="1">RANK(S41,S$6:OFFSET(S$6,0,0,COUNTA(B$6:B$42)))</f>
        <v>29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0"/>
        <v>0</v>
      </c>
    </row>
    <row r="42" spans="1:19" ht="16.5" hidden="1" thickBot="1">
      <c r="A42" s="40">
        <f ca="1">RANK(S42,S$6:OFFSET(S$6,0,0,COUNTA(B$6:B$42)))</f>
        <v>29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0"/>
        <v>0</v>
      </c>
    </row>
    <row r="43" spans="1:19" ht="15.75">
      <c r="A43" s="60"/>
      <c r="B43" s="61" t="s">
        <v>44</v>
      </c>
      <c r="C43" s="61">
        <f>COUNTA(B6:B42)</f>
        <v>30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35">
    <sortCondition descending="1" ref="S6:S35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2">
    <cfRule type="expression" dxfId="6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10" sqref="B1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270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RANK(S6,S$6:OFFSET(S$6,0,0,COUNTA(B$6:B$42)))</f>
        <v>1</v>
      </c>
      <c r="B6" s="85" t="s">
        <v>210</v>
      </c>
      <c r="C6" s="100">
        <v>2.5</v>
      </c>
      <c r="D6" s="34">
        <v>1</v>
      </c>
      <c r="E6" s="35">
        <v>10</v>
      </c>
      <c r="F6" s="36">
        <v>8</v>
      </c>
      <c r="G6" s="37">
        <v>1</v>
      </c>
      <c r="H6" s="38">
        <v>9</v>
      </c>
      <c r="I6" s="35">
        <v>6</v>
      </c>
      <c r="J6" s="94">
        <v>2.5</v>
      </c>
      <c r="K6" s="86">
        <f ca="1">OFFSET(Очки!$A$2,F6,D6+OFFSET(Очки!$A$18,0,$C$43-1)-1)</f>
        <v>9.5</v>
      </c>
      <c r="L6" s="87">
        <f ca="1">IF(F6&lt;E6,OFFSET(Очки!$A$20,2+E6-F6,IF(D6=1,13-E6,10+D6)),0)</f>
        <v>2.4</v>
      </c>
      <c r="M6" s="87">
        <v>2</v>
      </c>
      <c r="N6" s="91"/>
      <c r="O6" s="86">
        <f ca="1">OFFSET(Очки!$A$2,I6,G6+OFFSET(Очки!$A$18,0,$C$43-1)-1)</f>
        <v>10.5</v>
      </c>
      <c r="P6" s="87">
        <f ca="1">IF(I6&lt;H6,OFFSET(Очки!$A$20,2+H6-I6,IF(G6=1,13-H6,10+G6)),0)</f>
        <v>3.5</v>
      </c>
      <c r="Q6" s="87">
        <v>2</v>
      </c>
      <c r="R6" s="88"/>
      <c r="S6" s="101">
        <f t="shared" ref="S6:S24" ca="1" si="0">SUM(J6:R6)</f>
        <v>32.4</v>
      </c>
    </row>
    <row r="7" spans="1:19" ht="15.75">
      <c r="A7" s="40">
        <f ca="1">RANK(S7,S$6:OFFSET(S$6,0,0,COUNTA(B$6:B$42)))</f>
        <v>2</v>
      </c>
      <c r="B7" s="32" t="s">
        <v>274</v>
      </c>
      <c r="C7" s="33">
        <v>7.5</v>
      </c>
      <c r="D7" s="42">
        <v>1</v>
      </c>
      <c r="E7" s="43">
        <v>5</v>
      </c>
      <c r="F7" s="44">
        <v>9</v>
      </c>
      <c r="G7" s="45">
        <v>1</v>
      </c>
      <c r="H7" s="46">
        <v>7</v>
      </c>
      <c r="I7" s="43">
        <v>3</v>
      </c>
      <c r="J7" s="95"/>
      <c r="K7" s="89">
        <f ca="1">OFFSET(Очки!$A$2,F7,D7+OFFSET(Очки!$A$18,0,$C$43-1)-1)</f>
        <v>9</v>
      </c>
      <c r="L7" s="39">
        <f ca="1">IF(F7&lt;E7,OFFSET(Очки!$A$20,2+E7-F7,IF(D7=1,13-E7,10+D7)),0)</f>
        <v>0</v>
      </c>
      <c r="M7" s="39">
        <v>1</v>
      </c>
      <c r="N7" s="92"/>
      <c r="O7" s="89">
        <f ca="1">OFFSET(Очки!$A$2,I7,G7+OFFSET(Очки!$A$18,0,$C$43-1)-1)</f>
        <v>13</v>
      </c>
      <c r="P7" s="39">
        <f ca="1">IF(I7&lt;H7,OFFSET(Очки!$A$20,2+H7-I7,IF(G7=1,13-H7,10+G7)),0)</f>
        <v>3.8</v>
      </c>
      <c r="Q7" s="39">
        <v>1.5</v>
      </c>
      <c r="R7" s="90"/>
      <c r="S7" s="102">
        <f t="shared" ca="1" si="0"/>
        <v>28.3</v>
      </c>
    </row>
    <row r="8" spans="1:19" ht="15.75">
      <c r="A8" s="40">
        <f ca="1">RANK(S8,S$6:OFFSET(S$6,0,0,COUNTA(B$6:B$42)))</f>
        <v>3</v>
      </c>
      <c r="B8" s="48" t="s">
        <v>87</v>
      </c>
      <c r="C8" s="33" t="s">
        <v>43</v>
      </c>
      <c r="D8" s="42">
        <v>1</v>
      </c>
      <c r="E8" s="43">
        <v>9</v>
      </c>
      <c r="F8" s="44">
        <v>9</v>
      </c>
      <c r="G8" s="45">
        <v>1</v>
      </c>
      <c r="H8" s="46">
        <v>2</v>
      </c>
      <c r="I8" s="43">
        <v>1</v>
      </c>
      <c r="J8" s="95">
        <v>2</v>
      </c>
      <c r="K8" s="89">
        <f ca="1">OFFSET(Очки!$A$2,F8,D8+OFFSET(Очки!$A$18,0,$C$43-1)-1)</f>
        <v>9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OFFSET(Очки!$A$2,I8,G8+OFFSET(Очки!$A$18,0,$C$43-1)-1)</f>
        <v>15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27.2</v>
      </c>
    </row>
    <row r="9" spans="1:19" ht="15.75">
      <c r="A9" s="40">
        <f ca="1">RANK(S9,S$6:OFFSET(S$6,0,0,COUNTA(B$6:B$42)))</f>
        <v>4</v>
      </c>
      <c r="B9" s="47" t="s">
        <v>254</v>
      </c>
      <c r="C9" s="33">
        <v>7.5</v>
      </c>
      <c r="D9" s="42">
        <v>1</v>
      </c>
      <c r="E9" s="43">
        <v>1</v>
      </c>
      <c r="F9" s="44">
        <v>1</v>
      </c>
      <c r="G9" s="45">
        <v>1</v>
      </c>
      <c r="H9" s="46">
        <v>4</v>
      </c>
      <c r="I9" s="43">
        <v>5</v>
      </c>
      <c r="J9" s="95"/>
      <c r="K9" s="89">
        <f ca="1">OFFSET(Очки!$A$2,F9,D9+OFFSET(Очки!$A$18,0,$C$43-1)-1)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OFFSET(Очки!$A$2,I9,G9+OFFSET(Очки!$A$18,0,$C$43-1)-1)</f>
        <v>11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26</v>
      </c>
    </row>
    <row r="10" spans="1:19" ht="15.75">
      <c r="A10" s="40">
        <f ca="1">RANK(S10,S$6:OFFSET(S$6,0,0,COUNTA(B$6:B$42)))</f>
        <v>5</v>
      </c>
      <c r="B10" s="48" t="s">
        <v>54</v>
      </c>
      <c r="C10" s="33" t="s">
        <v>43</v>
      </c>
      <c r="D10" s="42">
        <v>1</v>
      </c>
      <c r="E10" s="43">
        <v>3</v>
      </c>
      <c r="F10" s="44">
        <v>2</v>
      </c>
      <c r="G10" s="45">
        <v>2</v>
      </c>
      <c r="H10" s="46">
        <v>7</v>
      </c>
      <c r="I10" s="43">
        <v>3</v>
      </c>
      <c r="J10" s="95"/>
      <c r="K10" s="89">
        <f ca="1">OFFSET(Очки!$A$2,F10,D10+OFFSET(Очки!$A$18,0,$C$43-1)-1)</f>
        <v>14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OFFSET(Очки!$A$2,I10,G10+OFFSET(Очки!$A$18,0,$C$43-1)-1)</f>
        <v>7.5</v>
      </c>
      <c r="P10" s="39">
        <f ca="1">IF(I10&lt;H10,OFFSET(Очки!$A$20,2+H10-I10,IF(G10=1,13-H10,10+G10)),0)</f>
        <v>2.8</v>
      </c>
      <c r="Q10" s="39"/>
      <c r="R10" s="90"/>
      <c r="S10" s="102">
        <f t="shared" ca="1" si="0"/>
        <v>25</v>
      </c>
    </row>
    <row r="11" spans="1:19" ht="15.75">
      <c r="A11" s="40">
        <f ca="1">RANK(S11,S$6:OFFSET(S$6,0,0,COUNTA(B$6:B$42)))</f>
        <v>6</v>
      </c>
      <c r="B11" s="32" t="s">
        <v>275</v>
      </c>
      <c r="C11" s="33">
        <v>10</v>
      </c>
      <c r="D11" s="42">
        <v>1</v>
      </c>
      <c r="E11" s="43">
        <v>2</v>
      </c>
      <c r="F11" s="44">
        <v>3</v>
      </c>
      <c r="G11" s="45">
        <v>2</v>
      </c>
      <c r="H11" s="46">
        <v>6</v>
      </c>
      <c r="I11" s="43">
        <v>2</v>
      </c>
      <c r="J11" s="95"/>
      <c r="K11" s="89">
        <f ca="1">OFFSET(Очки!$A$2,F11,D11+OFFSET(Очки!$A$18,0,$C$43-1)-1)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OFFSET(Очки!$A$2,I11,G11+OFFSET(Очки!$A$18,0,$C$43-1)-1)</f>
        <v>8.5</v>
      </c>
      <c r="P11" s="39">
        <f ca="1">IF(I11&lt;H11,OFFSET(Очки!$A$20,2+H11-I11,IF(G11=1,13-H11,10+G11)),0)</f>
        <v>2.8</v>
      </c>
      <c r="Q11" s="39"/>
      <c r="R11" s="90"/>
      <c r="S11" s="102">
        <f t="shared" ca="1" si="0"/>
        <v>24.3</v>
      </c>
    </row>
    <row r="12" spans="1:19" ht="15.75">
      <c r="A12" s="40">
        <f ca="1">RANK(S12,S$6:OFFSET(S$6,0,0,COUNTA(B$6:B$42)))</f>
        <v>7</v>
      </c>
      <c r="B12" s="32" t="s">
        <v>100</v>
      </c>
      <c r="C12" s="33">
        <v>20</v>
      </c>
      <c r="D12" s="42">
        <v>2</v>
      </c>
      <c r="E12" s="43">
        <v>4</v>
      </c>
      <c r="F12" s="44">
        <v>1</v>
      </c>
      <c r="G12" s="45">
        <v>2</v>
      </c>
      <c r="H12" s="46">
        <v>4</v>
      </c>
      <c r="I12" s="43">
        <v>1</v>
      </c>
      <c r="J12" s="95"/>
      <c r="K12" s="89">
        <f ca="1">OFFSET(Очки!$A$2,F12,D12+OFFSET(Очки!$A$18,0,$C$43-1)-1)</f>
        <v>9.5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OFFSET(Очки!$A$2,I12,G12+OFFSET(Очки!$A$18,0,$C$43-1)-1)</f>
        <v>9.5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23.200000000000003</v>
      </c>
    </row>
    <row r="13" spans="1:19" ht="15.75" hidden="1">
      <c r="A13" s="40">
        <f ca="1">RANK(S13,S$6:OFFSET(S$6,0,0,COUNTA(B$6:B$42)))</f>
        <v>8</v>
      </c>
      <c r="B13" s="32" t="s">
        <v>277</v>
      </c>
      <c r="C13" s="33"/>
      <c r="D13" s="42">
        <v>1</v>
      </c>
      <c r="E13" s="43">
        <v>8</v>
      </c>
      <c r="F13" s="44">
        <v>5</v>
      </c>
      <c r="G13" s="45">
        <v>1</v>
      </c>
      <c r="H13" s="46">
        <v>10</v>
      </c>
      <c r="I13" s="43">
        <v>6</v>
      </c>
      <c r="J13" s="95">
        <v>1.5</v>
      </c>
      <c r="K13" s="89">
        <f ca="1">OFFSET(Очки!$A$2,F13,D13+OFFSET(Очки!$A$18,0,$C$43-1)-1)</f>
        <v>11</v>
      </c>
      <c r="L13" s="39">
        <f ca="1">IF(F13&lt;E13,OFFSET(Очки!$A$20,2+E13-F13,IF(D13=1,13-E13,10+D13)),0)</f>
        <v>3.3</v>
      </c>
      <c r="M13" s="39">
        <v>2.5</v>
      </c>
      <c r="N13" s="92">
        <v>-5</v>
      </c>
      <c r="O13" s="89">
        <f ca="1">OFFSET(Очки!$A$2,I13,G13+OFFSET(Очки!$A$18,0,$C$43-1)-1)</f>
        <v>10.5</v>
      </c>
      <c r="P13" s="39">
        <f ca="1">IF(I13&lt;H13,OFFSET(Очки!$A$20,2+H13-I13,IF(G13=1,13-H13,10+G13)),0)</f>
        <v>4.6999999999999993</v>
      </c>
      <c r="Q13" s="39">
        <v>2.5</v>
      </c>
      <c r="R13" s="90">
        <f>-5-4</f>
        <v>-9</v>
      </c>
      <c r="S13" s="102">
        <f t="shared" ca="1" si="0"/>
        <v>22</v>
      </c>
    </row>
    <row r="14" spans="1:19" ht="15.75">
      <c r="A14" s="40">
        <v>8</v>
      </c>
      <c r="B14" s="32" t="s">
        <v>278</v>
      </c>
      <c r="C14" s="33"/>
      <c r="D14" s="42">
        <v>2</v>
      </c>
      <c r="E14" s="43">
        <v>8</v>
      </c>
      <c r="F14" s="44">
        <v>2</v>
      </c>
      <c r="G14" s="45">
        <v>1</v>
      </c>
      <c r="H14" s="46">
        <v>3</v>
      </c>
      <c r="I14" s="43">
        <v>4</v>
      </c>
      <c r="J14" s="95"/>
      <c r="K14" s="89">
        <f ca="1">OFFSET(Очки!$A$2,F14,D14+OFFSET(Очки!$A$18,0,$C$43-1)-1)</f>
        <v>8.5</v>
      </c>
      <c r="L14" s="39">
        <f ca="1">IF(F14&lt;E14,OFFSET(Очки!$A$20,2+E14-F14,IF(D14=1,13-E14,10+D14)),0)</f>
        <v>4.2</v>
      </c>
      <c r="M14" s="39"/>
      <c r="N14" s="92">
        <v>-4</v>
      </c>
      <c r="O14" s="89">
        <f ca="1">OFFSET(Очки!$A$2,I14,G14+OFFSET(Очки!$A$18,0,$C$43-1)-1)</f>
        <v>12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20.7</v>
      </c>
    </row>
    <row r="15" spans="1:19" ht="15.75">
      <c r="A15" s="40">
        <v>9</v>
      </c>
      <c r="B15" s="47" t="s">
        <v>271</v>
      </c>
      <c r="C15" s="33" t="s">
        <v>43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9</v>
      </c>
      <c r="J15" s="95">
        <v>1</v>
      </c>
      <c r="K15" s="89">
        <f ca="1">OFFSET(Очки!$A$2,F15,D15+OFFSET(Очки!$A$18,0,$C$43-1)-1)</f>
        <v>10</v>
      </c>
      <c r="L15" s="39">
        <f ca="1">IF(F15&lt;E15,OFFSET(Очки!$A$20,2+E15-F15,IF(D15=1,13-E15,10+D15)),0)</f>
        <v>0</v>
      </c>
      <c r="M15" s="39">
        <v>0.5</v>
      </c>
      <c r="N15" s="92"/>
      <c r="O15" s="89">
        <f ca="1">OFFSET(Очки!$A$2,I15,G15+OFFSET(Очки!$A$18,0,$C$43-1)-1)</f>
        <v>9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20.5</v>
      </c>
    </row>
    <row r="16" spans="1:19" ht="15.75">
      <c r="A16" s="40">
        <v>10</v>
      </c>
      <c r="B16" s="47" t="s">
        <v>276</v>
      </c>
      <c r="C16" s="33" t="s">
        <v>43</v>
      </c>
      <c r="D16" s="42">
        <v>2</v>
      </c>
      <c r="E16" s="43">
        <v>9</v>
      </c>
      <c r="F16" s="44">
        <v>4</v>
      </c>
      <c r="G16" s="45">
        <v>1</v>
      </c>
      <c r="H16" s="46">
        <v>1</v>
      </c>
      <c r="I16" s="43">
        <v>2</v>
      </c>
      <c r="J16" s="95"/>
      <c r="K16" s="89">
        <f ca="1">OFFSET(Очки!$A$2,F16,D16+OFFSET(Очки!$A$18,0,$C$43-1)-1)</f>
        <v>6.5</v>
      </c>
      <c r="L16" s="39">
        <f ca="1">IF(F16&lt;E16,OFFSET(Очки!$A$20,2+E16-F16,IF(D16=1,13-E16,10+D16)),0)</f>
        <v>3.5</v>
      </c>
      <c r="M16" s="39"/>
      <c r="N16" s="92">
        <v>-4</v>
      </c>
      <c r="O16" s="89">
        <f ca="1">OFFSET(Очки!$A$2,I16,G16+OFFSET(Очки!$A$18,0,$C$43-1)-1)</f>
        <v>14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</v>
      </c>
    </row>
    <row r="17" spans="1:19" ht="15.75">
      <c r="A17" s="40">
        <v>11</v>
      </c>
      <c r="B17" s="48" t="s">
        <v>203</v>
      </c>
      <c r="C17" s="33" t="s">
        <v>43</v>
      </c>
      <c r="D17" s="42">
        <v>1</v>
      </c>
      <c r="E17" s="43">
        <v>4</v>
      </c>
      <c r="F17" s="44">
        <v>5</v>
      </c>
      <c r="G17" s="45">
        <v>1</v>
      </c>
      <c r="H17" s="46">
        <v>5</v>
      </c>
      <c r="I17" s="43">
        <v>8</v>
      </c>
      <c r="J17" s="95"/>
      <c r="K17" s="89">
        <f ca="1">OFFSET(Очки!$A$2,F17,D17+OFFSET(Очки!$A$18,0,$C$43-1)-1)</f>
        <v>11</v>
      </c>
      <c r="L17" s="39">
        <f ca="1">IF(F17&lt;E17,OFFSET(Очки!$A$20,2+E17-F17,IF(D17=1,13-E17,10+D17)),0)</f>
        <v>0</v>
      </c>
      <c r="M17" s="39"/>
      <c r="N17" s="92">
        <v>-5</v>
      </c>
      <c r="O17" s="89">
        <f ca="1">OFFSET(Очки!$A$2,I17,G17+OFFSET(Очки!$A$18,0,$C$43-1)-1)</f>
        <v>9.5</v>
      </c>
      <c r="P17" s="39">
        <f ca="1">IF(I17&lt;H17,OFFSET(Очки!$A$20,2+H17-I17,IF(G17=1,13-H17,10+G17)),0)</f>
        <v>0</v>
      </c>
      <c r="Q17" s="39">
        <v>1</v>
      </c>
      <c r="R17" s="90"/>
      <c r="S17" s="102">
        <f t="shared" ca="1" si="0"/>
        <v>16.5</v>
      </c>
    </row>
    <row r="18" spans="1:19" ht="15.75">
      <c r="A18" s="40">
        <v>12</v>
      </c>
      <c r="B18" s="48" t="s">
        <v>88</v>
      </c>
      <c r="C18" s="33">
        <v>10</v>
      </c>
      <c r="D18" s="42">
        <v>1</v>
      </c>
      <c r="E18" s="43">
        <v>6</v>
      </c>
      <c r="F18" s="44">
        <v>3</v>
      </c>
      <c r="G18" s="45">
        <v>1</v>
      </c>
      <c r="H18" s="46">
        <v>8</v>
      </c>
      <c r="I18" s="43">
        <v>10</v>
      </c>
      <c r="J18" s="95">
        <v>0.5</v>
      </c>
      <c r="K18" s="89">
        <f ca="1">OFFSET(Очки!$A$2,F18,D18+OFFSET(Очки!$A$18,0,$C$43-1)-1)</f>
        <v>13</v>
      </c>
      <c r="L18" s="39">
        <f ca="1">IF(F18&lt;E18,OFFSET(Очки!$A$20,2+E18-F18,IF(D18=1,13-E18,10+D18)),0)</f>
        <v>2.7</v>
      </c>
      <c r="M18" s="39">
        <v>1.5</v>
      </c>
      <c r="N18" s="92">
        <v>-7</v>
      </c>
      <c r="O18" s="89">
        <f ca="1">OFFSET(Очки!$A$2,I18,G18+OFFSET(Очки!$A$18,0,$C$43-1)-1)</f>
        <v>8.5</v>
      </c>
      <c r="P18" s="39">
        <f ca="1">IF(I18&lt;H18,OFFSET(Очки!$A$20,2+H18-I18,IF(G18=1,13-H18,10+G18)),0)</f>
        <v>0</v>
      </c>
      <c r="Q18" s="39"/>
      <c r="R18" s="90">
        <v>-5</v>
      </c>
      <c r="S18" s="102">
        <f t="shared" ca="1" si="0"/>
        <v>14.2</v>
      </c>
    </row>
    <row r="19" spans="1:19" ht="15.75">
      <c r="A19" s="40">
        <v>13</v>
      </c>
      <c r="B19" s="41" t="s">
        <v>269</v>
      </c>
      <c r="C19" s="33">
        <v>10</v>
      </c>
      <c r="D19" s="42">
        <v>2</v>
      </c>
      <c r="E19" s="43">
        <v>6</v>
      </c>
      <c r="F19" s="44">
        <v>4</v>
      </c>
      <c r="G19" s="45">
        <v>2</v>
      </c>
      <c r="H19" s="46">
        <v>9</v>
      </c>
      <c r="I19" s="43">
        <v>7</v>
      </c>
      <c r="J19" s="95"/>
      <c r="K19" s="89">
        <f ca="1">OFFSET(Очки!$A$2,F19,D19+OFFSET(Очки!$A$18,0,$C$43-1)-1)</f>
        <v>6.5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OFFSET(Очки!$A$2,I19,G19+OFFSET(Очки!$A$18,0,$C$43-1)-1)</f>
        <v>4.5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13.8</v>
      </c>
    </row>
    <row r="20" spans="1:19" ht="15.75">
      <c r="A20" s="40">
        <v>14</v>
      </c>
      <c r="B20" s="32" t="s">
        <v>279</v>
      </c>
      <c r="C20" s="33">
        <v>20</v>
      </c>
      <c r="D20" s="42">
        <v>2</v>
      </c>
      <c r="E20" s="43">
        <v>7</v>
      </c>
      <c r="F20" s="44">
        <v>3</v>
      </c>
      <c r="G20" s="45">
        <v>2</v>
      </c>
      <c r="H20" s="46">
        <v>8</v>
      </c>
      <c r="I20" s="43">
        <v>4</v>
      </c>
      <c r="J20" s="95"/>
      <c r="K20" s="89">
        <f ca="1">OFFSET(Очки!$A$2,F20,D20+OFFSET(Очки!$A$18,0,$C$43-1)-1)</f>
        <v>7.5</v>
      </c>
      <c r="L20" s="39">
        <f ca="1">IF(F20&lt;E20,OFFSET(Очки!$A$20,2+E20-F20,IF(D20=1,13-E20,10+D20)),0)</f>
        <v>2.8</v>
      </c>
      <c r="M20" s="39"/>
      <c r="N20" s="92">
        <v>-8</v>
      </c>
      <c r="O20" s="89">
        <f ca="1">OFFSET(Очки!$A$2,I20,G20+OFFSET(Очки!$A$18,0,$C$43-1)-1)</f>
        <v>6.5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11.600000000000001</v>
      </c>
    </row>
    <row r="21" spans="1:19" ht="15.75">
      <c r="A21" s="40">
        <v>15</v>
      </c>
      <c r="B21" s="32" t="s">
        <v>281</v>
      </c>
      <c r="C21" s="33">
        <v>5</v>
      </c>
      <c r="D21" s="42">
        <v>2</v>
      </c>
      <c r="E21" s="43">
        <v>5</v>
      </c>
      <c r="F21" s="44">
        <v>5</v>
      </c>
      <c r="G21" s="45">
        <v>2</v>
      </c>
      <c r="H21" s="46">
        <v>5</v>
      </c>
      <c r="I21" s="43">
        <v>5</v>
      </c>
      <c r="J21" s="95"/>
      <c r="K21" s="89">
        <f ca="1">OFFSET(Очки!$A$2,F21,D21+OFFSET(Очки!$A$18,0,$C$43-1)-1)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</v>
      </c>
    </row>
    <row r="22" spans="1:19" ht="15.75">
      <c r="A22" s="40">
        <v>16</v>
      </c>
      <c r="B22" s="32" t="s">
        <v>167</v>
      </c>
      <c r="C22" s="33">
        <v>10</v>
      </c>
      <c r="D22" s="42">
        <v>2</v>
      </c>
      <c r="E22" s="43">
        <v>3</v>
      </c>
      <c r="F22" s="44">
        <v>7</v>
      </c>
      <c r="G22" s="45">
        <v>2</v>
      </c>
      <c r="H22" s="46">
        <v>2</v>
      </c>
      <c r="I22" s="43">
        <v>6</v>
      </c>
      <c r="J22" s="95"/>
      <c r="K22" s="89">
        <f ca="1">OFFSET(Очки!$A$2,F22,D22+OFFSET(Очки!$A$18,0,$C$43-1)-1)</f>
        <v>4.5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9.5</v>
      </c>
    </row>
    <row r="23" spans="1:19" ht="15.75">
      <c r="A23" s="40">
        <v>17</v>
      </c>
      <c r="B23" s="47" t="s">
        <v>280</v>
      </c>
      <c r="C23" s="33" t="s">
        <v>43</v>
      </c>
      <c r="D23" s="42">
        <v>2</v>
      </c>
      <c r="E23" s="43">
        <v>2</v>
      </c>
      <c r="F23" s="44">
        <v>7</v>
      </c>
      <c r="G23" s="45">
        <v>2</v>
      </c>
      <c r="H23" s="46">
        <v>3</v>
      </c>
      <c r="I23" s="43">
        <v>8</v>
      </c>
      <c r="J23" s="95"/>
      <c r="K23" s="89">
        <f ca="1">OFFSET(Очки!$A$2,F23,D23+OFFSET(Очки!$A$18,0,$C$43-1)-1)</f>
        <v>4.5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18</v>
      </c>
      <c r="B24" s="32" t="s">
        <v>273</v>
      </c>
      <c r="C24" s="33"/>
      <c r="D24" s="42">
        <v>2</v>
      </c>
      <c r="E24" s="43">
        <v>1</v>
      </c>
      <c r="F24" s="44">
        <v>9</v>
      </c>
      <c r="G24" s="45">
        <v>2</v>
      </c>
      <c r="H24" s="46">
        <v>1</v>
      </c>
      <c r="I24" s="43">
        <v>9</v>
      </c>
      <c r="J24" s="95"/>
      <c r="K24" s="89">
        <f ca="1">OFFSET(Очки!$A$2,F24,D24+OFFSET(Очки!$A$18,0,$C$43-1)-1)</f>
        <v>3.5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42" ca="1" si="1">SUM(J25:R25)</f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19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24">
    <sortCondition descending="1" ref="S6:S24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2">
    <cfRule type="expression" dxfId="5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41"/>
  <sheetViews>
    <sheetView topLeftCell="A3" zoomScale="70" zoomScaleNormal="70" workbookViewId="0">
      <selection activeCell="B6" sqref="B6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>
      <c r="A1" s="165" t="s">
        <v>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RANK(S6,S$6:OFFSET(S$6,0,0,COUNTA(B$6:B$40)))</f>
        <v>1</v>
      </c>
      <c r="B6" s="115" t="s">
        <v>76</v>
      </c>
      <c r="C6" s="111" t="s">
        <v>43</v>
      </c>
      <c r="D6" s="34">
        <v>1</v>
      </c>
      <c r="E6" s="35">
        <v>4</v>
      </c>
      <c r="F6" s="36">
        <v>1</v>
      </c>
      <c r="G6" s="37">
        <v>1</v>
      </c>
      <c r="H6" s="38">
        <v>11</v>
      </c>
      <c r="I6" s="105">
        <v>8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2.2000000000000002</v>
      </c>
      <c r="M6" s="87">
        <v>2.5</v>
      </c>
      <c r="N6" s="91"/>
      <c r="O6" s="86">
        <f ca="1">OFFSET(Очки!$A$2,I6,G6+OFFSET(Очки!$A$18,0,$C$41-1)-1)</f>
        <v>11.5</v>
      </c>
      <c r="P6" s="87">
        <f ca="1">IF(I6&lt;H6,OFFSET(Очки!$A$20,2+H6-I6,IF(G6=1,13-H6,10+G6)),0)</f>
        <v>3.7</v>
      </c>
      <c r="Q6" s="87">
        <v>1.5</v>
      </c>
      <c r="R6" s="88"/>
      <c r="S6" s="101">
        <f t="shared" ref="S6:S39" ca="1" si="0">SUM(J6:R6)</f>
        <v>38.400000000000006</v>
      </c>
    </row>
    <row r="7" spans="1:19" ht="15.75">
      <c r="A7" s="40">
        <f ca="1">RANK(S7,S$6:OFFSET(S$6,0,0,COUNTA(B$6:B$40)))</f>
        <v>2</v>
      </c>
      <c r="B7" s="114" t="s">
        <v>81</v>
      </c>
      <c r="C7" s="108">
        <v>7.5</v>
      </c>
      <c r="D7" s="42">
        <v>1</v>
      </c>
      <c r="E7" s="43">
        <v>2</v>
      </c>
      <c r="F7" s="44">
        <v>2</v>
      </c>
      <c r="G7" s="45">
        <v>1</v>
      </c>
      <c r="H7" s="46">
        <v>5</v>
      </c>
      <c r="I7" s="106">
        <v>1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3.1000000000000005</v>
      </c>
      <c r="Q7" s="39">
        <v>2.5</v>
      </c>
      <c r="R7" s="90">
        <v>-2</v>
      </c>
      <c r="S7" s="102">
        <f t="shared" ca="1" si="0"/>
        <v>36.6</v>
      </c>
    </row>
    <row r="8" spans="1:19" ht="15.75">
      <c r="A8" s="40">
        <f ca="1">RANK(S8,S$6:OFFSET(S$6,0,0,COUNTA(B$6:B$40)))</f>
        <v>3</v>
      </c>
      <c r="B8" s="114" t="s">
        <v>71</v>
      </c>
      <c r="C8" s="108" t="s">
        <v>43</v>
      </c>
      <c r="D8" s="42">
        <v>1</v>
      </c>
      <c r="E8" s="43">
        <v>6</v>
      </c>
      <c r="F8" s="44">
        <v>4</v>
      </c>
      <c r="G8" s="45">
        <v>1</v>
      </c>
      <c r="H8" s="46">
        <v>7</v>
      </c>
      <c r="I8" s="106">
        <v>2</v>
      </c>
      <c r="J8" s="95"/>
      <c r="K8" s="89">
        <f ca="1">OFFSET(Очки!$A$2,F8,D8+OFFSET(Очки!$A$18,0,$C$41-1)-1)</f>
        <v>14</v>
      </c>
      <c r="L8" s="39">
        <f ca="1">IF(F8&lt;E8,OFFSET(Очки!$A$20,2+E8-F8,IF(D8=1,13-E8,10+D8)),0)</f>
        <v>1.9</v>
      </c>
      <c r="M8" s="39">
        <v>0.5</v>
      </c>
      <c r="N8" s="92">
        <v>-3</v>
      </c>
      <c r="O8" s="89">
        <f ca="1">OFFSET(Очки!$A$2,I8,G8+OFFSET(Очки!$A$18,0,$C$41-1)-1)</f>
        <v>16</v>
      </c>
      <c r="P8" s="39">
        <f ca="1">IF(I8&lt;H8,OFFSET(Очки!$A$20,2+H8-I8,IF(G8=1,13-H8,10+G8)),0)</f>
        <v>4.5</v>
      </c>
      <c r="Q8" s="39">
        <v>2</v>
      </c>
      <c r="R8" s="90"/>
      <c r="S8" s="102">
        <f t="shared" ca="1" si="0"/>
        <v>35.9</v>
      </c>
    </row>
    <row r="9" spans="1:19" ht="15.75">
      <c r="A9" s="40">
        <f ca="1">RANK(S9,S$6:OFFSET(S$6,0,0,COUNTA(B$6:B$40)))</f>
        <v>4</v>
      </c>
      <c r="B9" s="107" t="s">
        <v>60</v>
      </c>
      <c r="C9" s="108" t="s">
        <v>43</v>
      </c>
      <c r="D9" s="42">
        <v>1</v>
      </c>
      <c r="E9" s="43">
        <v>11</v>
      </c>
      <c r="F9" s="44">
        <v>7</v>
      </c>
      <c r="G9" s="45">
        <v>1</v>
      </c>
      <c r="H9" s="46">
        <v>8</v>
      </c>
      <c r="I9" s="106">
        <v>5</v>
      </c>
      <c r="J9" s="95">
        <v>2.5</v>
      </c>
      <c r="K9" s="89">
        <f ca="1">OFFSET(Очки!$A$2,F9,D9+OFFSET(Очки!$A$18,0,$C$41-1)-1)</f>
        <v>12</v>
      </c>
      <c r="L9" s="39">
        <f ca="1">IF(F9&lt;E9,OFFSET(Очки!$A$20,2+E9-F9,IF(D9=1,13-E9,10+D9)),0)</f>
        <v>4.9000000000000004</v>
      </c>
      <c r="M9" s="39">
        <v>1</v>
      </c>
      <c r="N9" s="92">
        <v>-2</v>
      </c>
      <c r="O9" s="89">
        <f ca="1">OFFSET(Очки!$A$2,I9,G9+OFFSET(Очки!$A$18,0,$C$41-1)-1)</f>
        <v>13</v>
      </c>
      <c r="P9" s="39">
        <f ca="1">IF(I9&lt;H9,OFFSET(Очки!$A$20,2+H9-I9,IF(G9=1,13-H9,10+G9)),0)</f>
        <v>3.3</v>
      </c>
      <c r="Q9" s="39">
        <v>1</v>
      </c>
      <c r="R9" s="90">
        <v>-2</v>
      </c>
      <c r="S9" s="102">
        <f t="shared" ca="1" si="0"/>
        <v>33.699999999999996</v>
      </c>
    </row>
    <row r="10" spans="1:19" ht="15.75">
      <c r="A10" s="40">
        <f ca="1">RANK(S10,S$6:OFFSET(S$6,0,0,COUNTA(B$6:B$40)))</f>
        <v>5</v>
      </c>
      <c r="B10" s="112" t="s">
        <v>53</v>
      </c>
      <c r="C10" s="108" t="s">
        <v>43</v>
      </c>
      <c r="D10" s="42">
        <v>1</v>
      </c>
      <c r="E10" s="43">
        <v>8</v>
      </c>
      <c r="F10" s="44">
        <v>3</v>
      </c>
      <c r="G10" s="45">
        <v>1</v>
      </c>
      <c r="H10" s="46">
        <v>6</v>
      </c>
      <c r="I10" s="106">
        <v>7</v>
      </c>
      <c r="J10" s="95">
        <v>1</v>
      </c>
      <c r="K10" s="89">
        <f ca="1">OFFSET(Очки!$A$2,F10,D10+OFFSET(Очки!$A$18,0,$C$41-1)-1)</f>
        <v>15</v>
      </c>
      <c r="L10" s="39">
        <f ca="1">IF(F10&lt;E10,OFFSET(Очки!$A$20,2+E10-F10,IF(D10=1,13-E10,10+D10)),0)</f>
        <v>5</v>
      </c>
      <c r="M10" s="39"/>
      <c r="N10" s="92"/>
      <c r="O10" s="89">
        <f ca="1">OFFSET(Очки!$A$2,I10,G10+OFFSET(Очки!$A$18,0,$C$41-1)-1)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33</v>
      </c>
    </row>
    <row r="11" spans="1:19" ht="15.75">
      <c r="A11" s="40">
        <f ca="1">RANK(S11,S$6:OFFSET(S$6,0,0,COUNTA(B$6:B$40)))</f>
        <v>6</v>
      </c>
      <c r="B11" s="114" t="s">
        <v>70</v>
      </c>
      <c r="C11" s="108">
        <v>5</v>
      </c>
      <c r="D11" s="42">
        <v>1</v>
      </c>
      <c r="E11" s="43">
        <v>7</v>
      </c>
      <c r="F11" s="44">
        <v>5</v>
      </c>
      <c r="G11" s="45">
        <v>1</v>
      </c>
      <c r="H11" s="46">
        <v>9</v>
      </c>
      <c r="I11" s="106">
        <v>8</v>
      </c>
      <c r="J11" s="95">
        <v>0.5</v>
      </c>
      <c r="K11" s="89">
        <f ca="1">OFFSET(Очки!$A$2,F11,D11+OFFSET(Очки!$A$18,0,$C$41-1)-1)</f>
        <v>13</v>
      </c>
      <c r="L11" s="39">
        <f ca="1">IF(F11&lt;E11,OFFSET(Очки!$A$20,2+E11-F11,IF(D11=1,13-E11,10+D11)),0)</f>
        <v>2.1</v>
      </c>
      <c r="M11" s="39">
        <v>1.5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29.8</v>
      </c>
    </row>
    <row r="12" spans="1:19" ht="15.75">
      <c r="A12" s="40">
        <f ca="1">RANK(S12,S$6:OFFSET(S$6,0,0,COUNTA(B$6:B$40)))</f>
        <v>7</v>
      </c>
      <c r="B12" s="113" t="s">
        <v>55</v>
      </c>
      <c r="C12" s="108">
        <v>7.5</v>
      </c>
      <c r="D12" s="42">
        <v>1</v>
      </c>
      <c r="E12" s="43">
        <v>9</v>
      </c>
      <c r="F12" s="44">
        <v>5</v>
      </c>
      <c r="G12" s="45">
        <v>1</v>
      </c>
      <c r="H12" s="46">
        <v>10</v>
      </c>
      <c r="I12" s="106">
        <v>10</v>
      </c>
      <c r="J12" s="95">
        <v>1.5</v>
      </c>
      <c r="K12" s="89">
        <f ca="1">OFFSET(Очки!$A$2,F12,D12+OFFSET(Очки!$A$18,0,$C$41-1)-1)</f>
        <v>13</v>
      </c>
      <c r="L12" s="39">
        <f ca="1">IF(F12&lt;E12,OFFSET(Очки!$A$20,2+E12-F12,IF(D12=1,13-E12,10+D12)),0)</f>
        <v>4.5</v>
      </c>
      <c r="M12" s="39">
        <v>2</v>
      </c>
      <c r="N12" s="92"/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/>
      <c r="R12" s="90">
        <f>-3-1</f>
        <v>-4</v>
      </c>
      <c r="S12" s="102">
        <f t="shared" ca="1" si="0"/>
        <v>27.5</v>
      </c>
    </row>
    <row r="13" spans="1:19" ht="15.75">
      <c r="A13" s="40">
        <f ca="1">RANK(S13,S$6:OFFSET(S$6,0,0,COUNTA(B$6:B$40)))</f>
        <v>8</v>
      </c>
      <c r="B13" s="113" t="s">
        <v>58</v>
      </c>
      <c r="C13" s="108">
        <v>7.5</v>
      </c>
      <c r="D13" s="42">
        <v>1</v>
      </c>
      <c r="E13" s="43">
        <v>10</v>
      </c>
      <c r="F13" s="44">
        <v>11</v>
      </c>
      <c r="G13" s="45">
        <v>1</v>
      </c>
      <c r="H13" s="46">
        <v>1</v>
      </c>
      <c r="I13" s="106">
        <v>3</v>
      </c>
      <c r="J13" s="95">
        <v>2</v>
      </c>
      <c r="K13" s="89">
        <f ca="1">OFFSET(Очки!$A$2,F13,D13+OFFSET(Очки!$A$18,0,$C$41-1)-1)</f>
        <v>10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15</v>
      </c>
      <c r="P13" s="39">
        <f ca="1">IF(I13&lt;H13,OFFSET(Очки!$A$20,2+H13-I13,IF(G13=1,13-H13,10+G13)),0)</f>
        <v>0</v>
      </c>
      <c r="Q13" s="39"/>
      <c r="R13" s="90">
        <v>-3</v>
      </c>
      <c r="S13" s="102">
        <f t="shared" ca="1" si="0"/>
        <v>24</v>
      </c>
    </row>
    <row r="14" spans="1:19" ht="15.75">
      <c r="A14" s="40">
        <f ca="1">RANK(S14,S$6:OFFSET(S$6,0,0,COUNTA(B$6:B$40)))</f>
        <v>9</v>
      </c>
      <c r="B14" s="107" t="s">
        <v>78</v>
      </c>
      <c r="C14" s="108">
        <v>10</v>
      </c>
      <c r="D14" s="42">
        <v>2</v>
      </c>
      <c r="E14" s="43">
        <v>4</v>
      </c>
      <c r="F14" s="44">
        <v>3</v>
      </c>
      <c r="G14" s="45">
        <v>1</v>
      </c>
      <c r="H14" s="46">
        <v>3</v>
      </c>
      <c r="I14" s="106">
        <v>2</v>
      </c>
      <c r="J14" s="95"/>
      <c r="K14" s="89">
        <f ca="1">OFFSET(Очки!$A$2,F14,D14+OFFSET(Очки!$A$18,0,$C$41-1)-1)</f>
        <v>9.5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OFFSET(Очки!$A$2,I14,G14+OFFSET(Очки!$A$18,0,$C$41-1)-1)</f>
        <v>16</v>
      </c>
      <c r="P14" s="39">
        <f ca="1">IF(I14&lt;H14,OFFSET(Очки!$A$20,2+H14-I14,IF(G14=1,13-H14,10+G14)),0)</f>
        <v>0.7</v>
      </c>
      <c r="Q14" s="39"/>
      <c r="R14" s="90">
        <v>-3</v>
      </c>
      <c r="S14" s="102">
        <f t="shared" ca="1" si="0"/>
        <v>23.9</v>
      </c>
    </row>
    <row r="15" spans="1:19" ht="15.75">
      <c r="A15" s="40">
        <f ca="1">RANK(S15,S$6:OFFSET(S$6,0,0,COUNTA(B$6:B$40)))</f>
        <v>10</v>
      </c>
      <c r="B15" s="107" t="s">
        <v>62</v>
      </c>
      <c r="C15" s="108" t="s">
        <v>43</v>
      </c>
      <c r="D15" s="42">
        <v>1</v>
      </c>
      <c r="E15" s="43">
        <v>1</v>
      </c>
      <c r="F15" s="44">
        <v>8</v>
      </c>
      <c r="G15" s="45">
        <v>2</v>
      </c>
      <c r="H15" s="46">
        <v>1</v>
      </c>
      <c r="I15" s="106">
        <v>2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RANK(S16,S$6:OFFSET(S$6,0,0,COUNTA(B$6:B$40)))</f>
        <v>11</v>
      </c>
      <c r="B16" s="107" t="s">
        <v>50</v>
      </c>
      <c r="C16" s="108">
        <v>20</v>
      </c>
      <c r="D16" s="42">
        <v>2</v>
      </c>
      <c r="E16" s="43">
        <v>3</v>
      </c>
      <c r="F16" s="44">
        <v>2</v>
      </c>
      <c r="G16" s="45">
        <v>1</v>
      </c>
      <c r="H16" s="46">
        <v>2</v>
      </c>
      <c r="I16" s="106">
        <v>10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21.7</v>
      </c>
    </row>
    <row r="17" spans="1:19" ht="15.75">
      <c r="A17" s="40">
        <f ca="1">RANK(S17,S$6:OFFSET(S$6,0,0,COUNTA(B$6:B$40)))</f>
        <v>12</v>
      </c>
      <c r="B17" s="113" t="s">
        <v>57</v>
      </c>
      <c r="C17" s="108">
        <v>17.5</v>
      </c>
      <c r="D17" s="42">
        <v>2</v>
      </c>
      <c r="E17" s="43">
        <v>11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4.2</v>
      </c>
      <c r="M17" s="39"/>
      <c r="N17" s="92"/>
      <c r="O17" s="89">
        <f ca="1">OFFSET(Очки!$A$2,I17,G17+OFFSET(Очки!$A$18,0,$C$41-1)-1)</f>
        <v>12.5</v>
      </c>
      <c r="P17" s="39">
        <f ca="1">IF(I17&lt;H17,OFFSET(Очки!$A$20,2+H17-I17,IF(G17=1,13-H17,10+G17)),0)</f>
        <v>0</v>
      </c>
      <c r="Q17" s="39"/>
      <c r="R17" s="90">
        <v>-3</v>
      </c>
      <c r="S17" s="102">
        <f t="shared" ca="1" si="0"/>
        <v>21.2</v>
      </c>
    </row>
    <row r="18" spans="1:19" ht="15.75">
      <c r="A18" s="40">
        <f ca="1">RANK(S18,S$6:OFFSET(S$6,0,0,COUNTA(B$6:B$40)))</f>
        <v>13</v>
      </c>
      <c r="B18" s="107" t="s">
        <v>52</v>
      </c>
      <c r="C18" s="108" t="s">
        <v>43</v>
      </c>
      <c r="D18" s="42">
        <v>2</v>
      </c>
      <c r="E18" s="43">
        <v>1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20.399999999999999</v>
      </c>
    </row>
    <row r="19" spans="1:19" ht="15.75">
      <c r="A19" s="40">
        <f ca="1">RANK(S19,S$6:OFFSET(S$6,0,0,COUNTA(B$6:B$40)))</f>
        <v>14</v>
      </c>
      <c r="B19" s="107" t="s">
        <v>69</v>
      </c>
      <c r="C19" s="108" t="s">
        <v>43</v>
      </c>
      <c r="D19" s="42">
        <v>2</v>
      </c>
      <c r="E19" s="43">
        <v>8</v>
      </c>
      <c r="F19" s="44">
        <v>5</v>
      </c>
      <c r="G19" s="45">
        <v>2</v>
      </c>
      <c r="H19" s="46">
        <v>10</v>
      </c>
      <c r="I19" s="106">
        <v>6</v>
      </c>
      <c r="J19" s="95"/>
      <c r="K19" s="89">
        <f ca="1">OFFSET(Очки!$A$2,F19,D19+OFFSET(Очки!$A$18,0,$C$41-1)-1)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OFFSET(Очки!$A$2,I19,G19+OFFSET(Очки!$A$18,0,$C$41-1)-1)</f>
        <v>7</v>
      </c>
      <c r="P19" s="39">
        <f ca="1">IF(I19&lt;H19,OFFSET(Очки!$A$20,2+H19-I19,IF(G19=1,13-H19,10+G19)),0)</f>
        <v>2.8</v>
      </c>
      <c r="Q19" s="39"/>
      <c r="R19" s="90"/>
      <c r="S19" s="102">
        <f t="shared" ca="1" si="0"/>
        <v>19.400000000000002</v>
      </c>
    </row>
    <row r="20" spans="1:19" ht="15.75">
      <c r="A20" s="40">
        <f ca="1">RANK(S20,S$6:OFFSET(S$6,0,0,COUNTA(B$6:B$40)))</f>
        <v>15</v>
      </c>
      <c r="B20" s="114" t="s">
        <v>72</v>
      </c>
      <c r="C20" s="108">
        <v>10</v>
      </c>
      <c r="D20" s="42">
        <v>1</v>
      </c>
      <c r="E20" s="43">
        <v>5</v>
      </c>
      <c r="F20" s="44">
        <v>9</v>
      </c>
      <c r="G20" s="45">
        <v>2</v>
      </c>
      <c r="H20" s="46">
        <v>6</v>
      </c>
      <c r="I20" s="106">
        <v>4</v>
      </c>
      <c r="J20" s="95"/>
      <c r="K20" s="89">
        <f ca="1">OFFSET(Очки!$A$2,F20,D20+OFFSET(Очки!$A$18,0,$C$41-1)-1)</f>
        <v>11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1.4</v>
      </c>
      <c r="Q20" s="39">
        <v>0.5</v>
      </c>
      <c r="R20" s="90">
        <v>-2</v>
      </c>
      <c r="S20" s="102">
        <f t="shared" ca="1" si="0"/>
        <v>19.399999999999999</v>
      </c>
    </row>
    <row r="21" spans="1:19" ht="15.75">
      <c r="A21" s="40">
        <f ca="1">RANK(S21,S$6:OFFSET(S$6,0,0,COUNTA(B$6:B$40)))</f>
        <v>16</v>
      </c>
      <c r="B21" s="107" t="s">
        <v>64</v>
      </c>
      <c r="C21" s="108">
        <v>5</v>
      </c>
      <c r="D21" s="42">
        <v>3</v>
      </c>
      <c r="E21" s="43">
        <v>7</v>
      </c>
      <c r="F21" s="44">
        <v>2</v>
      </c>
      <c r="G21" s="45">
        <v>2</v>
      </c>
      <c r="H21" s="46">
        <v>4</v>
      </c>
      <c r="I21" s="106">
        <v>3</v>
      </c>
      <c r="J21" s="95"/>
      <c r="K21" s="89">
        <f ca="1">OFFSET(Очки!$A$2,F21,D21+OFFSET(Очки!$A$18,0,$C$41-1)-1)</f>
        <v>5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OFFSET(Очки!$A$2,I21,G21+OFFSET(Очки!$A$18,0,$C$41-1)-1)</f>
        <v>9.5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17.7</v>
      </c>
    </row>
    <row r="22" spans="1:19" ht="15.75">
      <c r="A22" s="40">
        <f ca="1">RANK(S22,S$6:OFFSET(S$6,0,0,COUNTA(B$6:B$40)))</f>
        <v>17</v>
      </c>
      <c r="B22" s="116" t="s">
        <v>79</v>
      </c>
      <c r="C22" s="108" t="s">
        <v>43</v>
      </c>
      <c r="D22" s="42">
        <v>2</v>
      </c>
      <c r="E22" s="43">
        <v>5</v>
      </c>
      <c r="F22" s="44">
        <v>7</v>
      </c>
      <c r="G22" s="45">
        <v>2</v>
      </c>
      <c r="H22" s="46">
        <v>5</v>
      </c>
      <c r="I22" s="106">
        <v>8</v>
      </c>
      <c r="J22" s="95"/>
      <c r="K22" s="89">
        <f ca="1">OFFSET(Очки!$A$2,F22,D22+OFFSET(Очки!$A$18,0,$C$41-1)-1)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RANK(S23,S$6:OFFSET(S$6,0,0,COUNTA(B$6:B$40)))</f>
        <v>18</v>
      </c>
      <c r="B23" s="107" t="s">
        <v>66</v>
      </c>
      <c r="C23" s="108"/>
      <c r="D23" s="42">
        <v>3</v>
      </c>
      <c r="E23" s="43">
        <v>3</v>
      </c>
      <c r="F23" s="44">
        <v>1</v>
      </c>
      <c r="G23" s="45">
        <v>3</v>
      </c>
      <c r="H23" s="46">
        <v>8</v>
      </c>
      <c r="I23" s="106">
        <v>4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1</v>
      </c>
      <c r="M23" s="39"/>
      <c r="N23" s="92"/>
      <c r="O23" s="89">
        <f ca="1">OFFSET(Очки!$A$2,I23,G23+OFFSET(Очки!$A$18,0,$C$41-1)-1)</f>
        <v>3</v>
      </c>
      <c r="P23" s="39">
        <f ca="1">IF(I23&lt;H23,OFFSET(Очки!$A$20,2+H23-I23,IF(G23=1,13-H23,10+G23)),0)</f>
        <v>2</v>
      </c>
      <c r="Q23" s="39"/>
      <c r="R23" s="90"/>
      <c r="S23" s="102">
        <f t="shared" ca="1" si="0"/>
        <v>12</v>
      </c>
    </row>
    <row r="24" spans="1:19" ht="15.75">
      <c r="A24" s="40">
        <f ca="1">RANK(S24,S$6:OFFSET(S$6,0,0,COUNTA(B$6:B$40)))</f>
        <v>19</v>
      </c>
      <c r="B24" s="114" t="s">
        <v>47</v>
      </c>
      <c r="C24" s="108">
        <v>17.5</v>
      </c>
      <c r="D24" s="42">
        <v>2</v>
      </c>
      <c r="E24" s="43">
        <v>6</v>
      </c>
      <c r="F24" s="44">
        <v>4</v>
      </c>
      <c r="G24" s="45">
        <v>3</v>
      </c>
      <c r="H24" s="46">
        <v>5</v>
      </c>
      <c r="I24" s="106">
        <v>3</v>
      </c>
      <c r="J24" s="95"/>
      <c r="K24" s="89">
        <f ca="1">OFFSET(Очки!$A$2,F24,D24+OFFSET(Очки!$A$18,0,$C$41-1)-1)</f>
        <v>8.5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1</v>
      </c>
      <c r="Q24" s="39"/>
      <c r="R24" s="90">
        <v>-3</v>
      </c>
      <c r="S24" s="102">
        <f t="shared" ca="1" si="0"/>
        <v>11.9</v>
      </c>
    </row>
    <row r="25" spans="1:19" ht="15.75">
      <c r="A25" s="40">
        <f ca="1">RANK(S25,S$6:OFFSET(S$6,0,0,COUNTA(B$6:B$40)))</f>
        <v>20</v>
      </c>
      <c r="B25" s="107" t="s">
        <v>46</v>
      </c>
      <c r="C25" s="108">
        <v>7.5</v>
      </c>
      <c r="D25" s="42">
        <v>2</v>
      </c>
      <c r="E25" s="43">
        <v>10</v>
      </c>
      <c r="F25" s="44">
        <v>11</v>
      </c>
      <c r="G25" s="45">
        <v>2</v>
      </c>
      <c r="H25" s="46">
        <v>2</v>
      </c>
      <c r="I25" s="106">
        <v>1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0</v>
      </c>
      <c r="M25" s="39"/>
      <c r="N25" s="92">
        <f>-3-2</f>
        <v>-5</v>
      </c>
      <c r="O25" s="89">
        <f ca="1">OFFSET(Очки!$A$2,I25,G25+OFFSET(Очки!$A$18,0,$C$41-1)-1)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11.7</v>
      </c>
    </row>
    <row r="26" spans="1:19" ht="15.75">
      <c r="A26" s="40">
        <f ca="1">RANK(S26,S$6:OFFSET(S$6,0,0,COUNTA(B$6:B$40)))</f>
        <v>21</v>
      </c>
      <c r="B26" s="114" t="s">
        <v>74</v>
      </c>
      <c r="C26" s="108">
        <v>10</v>
      </c>
      <c r="D26" s="42">
        <v>1</v>
      </c>
      <c r="E26" s="43">
        <v>3</v>
      </c>
      <c r="F26" s="44">
        <v>8</v>
      </c>
      <c r="G26" s="45">
        <v>2</v>
      </c>
      <c r="H26" s="46">
        <v>9</v>
      </c>
      <c r="I26" s="106">
        <v>7</v>
      </c>
      <c r="J26" s="95"/>
      <c r="K26" s="89">
        <f ca="1">OFFSET(Очки!$A$2,F26,D26+OFFSET(Очки!$A$18,0,$C$41-1)-1)</f>
        <v>11.5</v>
      </c>
      <c r="L26" s="39">
        <f ca="1">IF(F26&lt;E26,OFFSET(Очки!$A$20,2+E26-F26,IF(D26=1,13-E26,10+D26)),0)</f>
        <v>0</v>
      </c>
      <c r="M26" s="39"/>
      <c r="N26" s="92">
        <v>-5</v>
      </c>
      <c r="O26" s="89">
        <f ca="1">OFFSET(Очки!$A$2,I26,G26+OFFSET(Очки!$A$18,0,$C$41-1)-1)</f>
        <v>6.5</v>
      </c>
      <c r="P26" s="39">
        <f ca="1">IF(I26&lt;H26,OFFSET(Очки!$A$20,2+H26-I26,IF(G26=1,13-H26,10+G26)),0)</f>
        <v>1.4</v>
      </c>
      <c r="Q26" s="39"/>
      <c r="R26" s="90">
        <v>-3</v>
      </c>
      <c r="S26" s="102">
        <f t="shared" ca="1" si="0"/>
        <v>11.4</v>
      </c>
    </row>
    <row r="27" spans="1:19" ht="15.75">
      <c r="A27" s="40">
        <f ca="1">RANK(S27,S$6:OFFSET(S$6,0,0,COUNTA(B$6:B$40)))</f>
        <v>22</v>
      </c>
      <c r="B27" s="107" t="s">
        <v>54</v>
      </c>
      <c r="C27" s="108" t="s">
        <v>43</v>
      </c>
      <c r="D27" s="42">
        <v>3</v>
      </c>
      <c r="E27" s="43">
        <v>6</v>
      </c>
      <c r="F27" s="44">
        <v>4</v>
      </c>
      <c r="G27" s="45">
        <v>3</v>
      </c>
      <c r="H27" s="46">
        <v>7</v>
      </c>
      <c r="I27" s="106">
        <v>1</v>
      </c>
      <c r="J27" s="95"/>
      <c r="K27" s="89">
        <f ca="1">OFFSET(Очки!$A$2,F27,D27+OFFSET(Очки!$A$18,0,$C$41-1)-1)</f>
        <v>3</v>
      </c>
      <c r="L27" s="39">
        <f ca="1">IF(F27&lt;E27,OFFSET(Очки!$A$20,2+E27-F27,IF(D27=1,13-E27,10+D27)),0)</f>
        <v>1</v>
      </c>
      <c r="M27" s="39"/>
      <c r="N27" s="92">
        <v>-2</v>
      </c>
      <c r="O27" s="89">
        <f ca="1">OFFSET(Очки!$A$2,I27,G27+OFFSET(Очки!$A$18,0,$C$41-1)-1)</f>
        <v>6</v>
      </c>
      <c r="P27" s="39">
        <f ca="1">IF(I27&lt;H27,OFFSET(Очки!$A$20,2+H27-I27,IF(G27=1,13-H27,10+G27)),0)</f>
        <v>3</v>
      </c>
      <c r="Q27" s="39"/>
      <c r="R27" s="90"/>
      <c r="S27" s="102">
        <f t="shared" ca="1" si="0"/>
        <v>11</v>
      </c>
    </row>
    <row r="28" spans="1:19" ht="15.75">
      <c r="A28" s="40">
        <f ca="1">RANK(S28,S$6:OFFSET(S$6,0,0,COUNTA(B$6:B$40)))</f>
        <v>23</v>
      </c>
      <c r="B28" s="107" t="s">
        <v>49</v>
      </c>
      <c r="C28" s="108">
        <v>7.5</v>
      </c>
      <c r="D28" s="42">
        <v>2</v>
      </c>
      <c r="E28" s="43">
        <v>9</v>
      </c>
      <c r="F28" s="44">
        <v>7</v>
      </c>
      <c r="G28" s="45">
        <v>3</v>
      </c>
      <c r="H28" s="46">
        <v>6</v>
      </c>
      <c r="I28" s="106">
        <v>2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1.4</v>
      </c>
      <c r="M28" s="39"/>
      <c r="N28" s="92">
        <f>-3-1</f>
        <v>-4</v>
      </c>
      <c r="O28" s="89">
        <f ca="1">OFFSET(Очки!$A$2,I28,G28+OFFSET(Очки!$A$18,0,$C$41-1)-1)</f>
        <v>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10.9</v>
      </c>
    </row>
    <row r="29" spans="1:19" ht="15.75">
      <c r="A29" s="40">
        <f ca="1">RANK(S29,S$6:OFFSET(S$6,0,0,COUNTA(B$6:B$40)))</f>
        <v>24</v>
      </c>
      <c r="B29" s="107" t="s">
        <v>68</v>
      </c>
      <c r="C29" s="108">
        <v>7.5</v>
      </c>
      <c r="D29" s="42">
        <v>2</v>
      </c>
      <c r="E29" s="43">
        <v>7</v>
      </c>
      <c r="F29" s="44">
        <v>9</v>
      </c>
      <c r="G29" s="45">
        <v>2</v>
      </c>
      <c r="H29" s="46">
        <v>3</v>
      </c>
      <c r="I29" s="106">
        <v>10</v>
      </c>
      <c r="J29" s="95"/>
      <c r="K29" s="89">
        <f ca="1">OFFSET(Очки!$A$2,F29,D29+OFFSET(Очки!$A$18,0,$C$41-1)-1)</f>
        <v>5.5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10.5</v>
      </c>
    </row>
    <row r="30" spans="1:19" ht="15.75">
      <c r="A30" s="40">
        <f ca="1">RANK(S30,S$6:OFFSET(S$6,0,0,COUNTA(B$6:B$40)))</f>
        <v>25</v>
      </c>
      <c r="B30" s="114" t="s">
        <v>73</v>
      </c>
      <c r="C30" s="108" t="s">
        <v>43</v>
      </c>
      <c r="D30" s="42">
        <v>3</v>
      </c>
      <c r="E30" s="43">
        <v>4</v>
      </c>
      <c r="F30" s="44">
        <v>3</v>
      </c>
      <c r="G30" s="45">
        <v>2</v>
      </c>
      <c r="H30" s="46">
        <v>8</v>
      </c>
      <c r="I30" s="106">
        <v>9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OFFSET(Очки!$A$2,I30,G30+OFFSET(Очки!$A$18,0,$C$41-1)-1)</f>
        <v>5.5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10</v>
      </c>
    </row>
    <row r="31" spans="1:19" ht="15.75">
      <c r="A31" s="40">
        <f ca="1">RANK(S31,S$6:OFFSET(S$6,0,0,COUNTA(B$6:B$40)))</f>
        <v>26</v>
      </c>
      <c r="B31" s="107" t="s">
        <v>67</v>
      </c>
      <c r="C31" s="108"/>
      <c r="D31" s="42">
        <v>3</v>
      </c>
      <c r="E31" s="43">
        <v>5</v>
      </c>
      <c r="F31" s="44">
        <v>5</v>
      </c>
      <c r="G31" s="45">
        <v>3</v>
      </c>
      <c r="H31" s="46">
        <v>9</v>
      </c>
      <c r="I31" s="106">
        <v>3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4</v>
      </c>
      <c r="P31" s="39">
        <f ca="1">IF(I31&lt;H31,OFFSET(Очки!$A$20,2+H31-I31,IF(G31=1,13-H31,10+G31)),0)</f>
        <v>3</v>
      </c>
      <c r="Q31" s="39"/>
      <c r="R31" s="90"/>
      <c r="S31" s="102">
        <f t="shared" ca="1" si="0"/>
        <v>9</v>
      </c>
    </row>
    <row r="32" spans="1:19" ht="15.75">
      <c r="A32" s="40">
        <f ca="1">RANK(S32,S$6:OFFSET(S$6,0,0,COUNTA(B$6:B$40)))</f>
        <v>27</v>
      </c>
      <c r="B32" s="114" t="s">
        <v>77</v>
      </c>
      <c r="C32" s="108" t="s">
        <v>43</v>
      </c>
      <c r="D32" s="42">
        <v>3</v>
      </c>
      <c r="E32" s="43">
        <v>8</v>
      </c>
      <c r="F32" s="44">
        <v>6</v>
      </c>
      <c r="G32" s="45">
        <v>2</v>
      </c>
      <c r="H32" s="46">
        <v>11</v>
      </c>
      <c r="I32" s="106">
        <v>10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1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0.7</v>
      </c>
      <c r="Q32" s="39"/>
      <c r="R32" s="90"/>
      <c r="S32" s="102">
        <f t="shared" ca="1" si="0"/>
        <v>8.1999999999999993</v>
      </c>
    </row>
    <row r="33" spans="1:24" ht="15.75">
      <c r="A33" s="40">
        <f ca="1">RANK(S33,S$6:OFFSET(S$6,0,0,COUNTA(B$6:B$40)))</f>
        <v>28</v>
      </c>
      <c r="B33" s="107" t="s">
        <v>56</v>
      </c>
      <c r="C33" s="108">
        <v>5</v>
      </c>
      <c r="D33" s="42">
        <v>2</v>
      </c>
      <c r="E33" s="43">
        <v>2</v>
      </c>
      <c r="F33" s="44">
        <v>10</v>
      </c>
      <c r="G33" s="45">
        <v>3</v>
      </c>
      <c r="H33" s="46">
        <v>4</v>
      </c>
      <c r="I33" s="106">
        <v>6</v>
      </c>
      <c r="J33" s="95"/>
      <c r="K33" s="89">
        <f ca="1">OFFSET(Очки!$A$2,F33,D33+OFFSET(Очки!$A$18,0,$C$41-1)-1)</f>
        <v>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6.5</v>
      </c>
    </row>
    <row r="34" spans="1:24" ht="15.75">
      <c r="A34" s="40">
        <f ca="1">RANK(S34,S$6:OFFSET(S$6,0,0,COUNTA(B$6:B$40)))</f>
        <v>29</v>
      </c>
      <c r="B34" s="107" t="s">
        <v>59</v>
      </c>
      <c r="C34" s="108">
        <v>12.5</v>
      </c>
      <c r="D34" s="42">
        <v>3</v>
      </c>
      <c r="E34" s="43">
        <v>9</v>
      </c>
      <c r="F34" s="44">
        <v>8</v>
      </c>
      <c r="G34" s="45">
        <v>3</v>
      </c>
      <c r="H34" s="46">
        <v>2</v>
      </c>
      <c r="I34" s="106">
        <v>7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OFFSET(Очки!$A$2,I34,G34+OFFSET(Очки!$A$18,0,$C$41-1)-1)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</v>
      </c>
    </row>
    <row r="35" spans="1:24" ht="15.75">
      <c r="A35" s="40">
        <f ca="1">RANK(S35,S$6:OFFSET(S$6,0,0,COUNTA(B$6:B$40)))</f>
        <v>30</v>
      </c>
      <c r="B35" s="117" t="s">
        <v>75</v>
      </c>
      <c r="C35" s="108">
        <v>7.5</v>
      </c>
      <c r="D35" s="42">
        <v>3</v>
      </c>
      <c r="E35" s="43">
        <v>1</v>
      </c>
      <c r="F35" s="44">
        <v>7</v>
      </c>
      <c r="G35" s="45">
        <v>3</v>
      </c>
      <c r="H35" s="46">
        <v>3</v>
      </c>
      <c r="I35" s="106">
        <v>8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1.5</v>
      </c>
    </row>
    <row r="36" spans="1:24" ht="15.75">
      <c r="A36" s="40">
        <f ca="1">RANK(S36,S$6:OFFSET(S$6,0,0,COUNTA(B$6:B$40)))</f>
        <v>31</v>
      </c>
      <c r="B36" s="118" t="s">
        <v>63</v>
      </c>
      <c r="C36" s="108" t="s">
        <v>43</v>
      </c>
      <c r="D36" s="42">
        <v>3</v>
      </c>
      <c r="E36" s="43">
        <v>11</v>
      </c>
      <c r="F36" s="44">
        <v>11</v>
      </c>
      <c r="G36" s="45">
        <v>3</v>
      </c>
      <c r="H36" s="46">
        <v>11</v>
      </c>
      <c r="I36" s="106">
        <v>11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24" ht="15.75">
      <c r="A37" s="40">
        <f ca="1">RANK(S37,S$6:OFFSET(S$6,0,0,COUNTA(B$6:B$40)))</f>
        <v>31</v>
      </c>
      <c r="B37" s="118" t="s">
        <v>65</v>
      </c>
      <c r="C37" s="108" t="s">
        <v>43</v>
      </c>
      <c r="D37" s="42">
        <v>3</v>
      </c>
      <c r="E37" s="43">
        <v>10</v>
      </c>
      <c r="F37" s="44">
        <v>10</v>
      </c>
      <c r="G37" s="45">
        <v>3</v>
      </c>
      <c r="H37" s="46">
        <v>1</v>
      </c>
      <c r="I37" s="106">
        <v>9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24" ht="15.75">
      <c r="A38" s="40">
        <f ca="1">RANK(S38,S$6:OFFSET(S$6,0,0,COUNTA(B$6:B$40)))</f>
        <v>33</v>
      </c>
      <c r="B38" s="113" t="s">
        <v>61</v>
      </c>
      <c r="C38" s="108" t="s">
        <v>43</v>
      </c>
      <c r="D38" s="42">
        <v>3</v>
      </c>
      <c r="E38" s="43">
        <v>2</v>
      </c>
      <c r="F38" s="44">
        <v>9</v>
      </c>
      <c r="G38" s="45">
        <v>3</v>
      </c>
      <c r="H38" s="46">
        <v>10</v>
      </c>
      <c r="I38" s="106">
        <v>10</v>
      </c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>
        <v>-3</v>
      </c>
      <c r="S38" s="102">
        <f t="shared" ca="1" si="0"/>
        <v>-3</v>
      </c>
    </row>
    <row r="39" spans="1:24" ht="15.75" hidden="1">
      <c r="A39" s="40">
        <f ca="1">RANK(S39,S$6:OFFSET(S$6,0,0,COUNTA(B$6:B$40)))</f>
        <v>31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  <c r="X39" t="s">
        <v>45</v>
      </c>
    </row>
    <row r="40" spans="1:24" ht="16.5" hidden="1" thickBot="1">
      <c r="A40" s="40">
        <f ca="1">RANK(S40,S$6:OFFSET(S$6,0,0,COUNTA(B$6:B$40)))</f>
        <v>31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24" ht="15.75">
      <c r="A41" s="60"/>
      <c r="B41" s="61" t="s">
        <v>44</v>
      </c>
      <c r="C41" s="61">
        <f>COUNTA(B6:B40)</f>
        <v>33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8">
    <sortCondition descending="1" ref="S6:S38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O4:R4"/>
  </mergeCells>
  <conditionalFormatting sqref="L6:L40">
    <cfRule type="expression" dxfId="22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5" zoomScale="80" zoomScaleNormal="8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282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 hidden="1">
      <c r="A6" s="31">
        <f ca="1">RANK(S6,S$6:OFFSET(S$6,0,0,COUNTA(B$6:B$42)))</f>
        <v>1</v>
      </c>
      <c r="B6" s="150" t="s">
        <v>283</v>
      </c>
      <c r="C6" s="100" t="s">
        <v>43</v>
      </c>
      <c r="D6" s="34">
        <v>1</v>
      </c>
      <c r="E6" s="35">
        <v>9</v>
      </c>
      <c r="F6" s="36">
        <v>4</v>
      </c>
      <c r="G6" s="37">
        <v>1</v>
      </c>
      <c r="H6" s="38">
        <v>10</v>
      </c>
      <c r="I6" s="35">
        <v>1</v>
      </c>
      <c r="J6" s="94">
        <v>2</v>
      </c>
      <c r="K6" s="86">
        <f ca="1">OFFSET(Очки!$A$2,F6,D6+OFFSET(Очки!$A$18,0,$C$43-1)-1)</f>
        <v>14</v>
      </c>
      <c r="L6" s="87">
        <f ca="1">IF(F6&lt;E6,OFFSET(Очки!$A$20,2+E6-F6,IF(D6=1,13-E6,10+D6)),0)</f>
        <v>5.4</v>
      </c>
      <c r="M6" s="87">
        <v>2.5</v>
      </c>
      <c r="N6" s="91">
        <v>-4</v>
      </c>
      <c r="O6" s="86">
        <f ca="1">OFFSET(Очки!$A$2,I6,G6+OFFSET(Очки!$A$18,0,$C$43-1)-1)</f>
        <v>17</v>
      </c>
      <c r="P6" s="87">
        <f ca="1">IF(I6&lt;H6,OFFSET(Очки!$A$20,2+H6-I6,IF(G6=1,13-H6,10+G6)),0)</f>
        <v>8.7999999999999989</v>
      </c>
      <c r="Q6" s="87">
        <v>2</v>
      </c>
      <c r="R6" s="88">
        <v>-5</v>
      </c>
      <c r="S6" s="101">
        <f t="shared" ref="S6:S34" ca="1" si="0">SUM(J6:R6)</f>
        <v>42.699999999999996</v>
      </c>
    </row>
    <row r="7" spans="1:19" ht="15.75" hidden="1">
      <c r="A7" s="40">
        <f ca="1">RANK(S7,S$6:OFFSET(S$6,0,0,COUNTA(B$6:B$42)))</f>
        <v>2</v>
      </c>
      <c r="B7" s="148" t="s">
        <v>220</v>
      </c>
      <c r="C7" s="33">
        <v>7.5</v>
      </c>
      <c r="D7" s="42">
        <v>1</v>
      </c>
      <c r="E7" s="43">
        <v>10</v>
      </c>
      <c r="F7" s="44">
        <v>7</v>
      </c>
      <c r="G7" s="45">
        <v>2</v>
      </c>
      <c r="H7" s="46">
        <v>9</v>
      </c>
      <c r="I7" s="43">
        <v>2</v>
      </c>
      <c r="J7" s="95">
        <v>2.5</v>
      </c>
      <c r="K7" s="89">
        <f ca="1">OFFSET(Очки!$A$2,F7,D7+OFFSET(Очки!$A$18,0,$C$43-1)-1)</f>
        <v>12</v>
      </c>
      <c r="L7" s="39">
        <f ca="1">IF(F7&lt;E7,OFFSET(Очки!$A$20,2+E7-F7,IF(D7=1,13-E7,10+D7)),0)</f>
        <v>3.5999999999999996</v>
      </c>
      <c r="M7" s="39"/>
      <c r="N7" s="92"/>
      <c r="O7" s="89">
        <f ca="1">OFFSET(Очки!$A$2,I7,G7+OFFSET(Очки!$A$18,0,$C$43-1)-1)</f>
        <v>10.5</v>
      </c>
      <c r="P7" s="39">
        <f ca="1">IF(I7&lt;H7,OFFSET(Очки!$A$20,2+H7-I7,IF(G7=1,13-H7,10+G7)),0)</f>
        <v>4.9000000000000004</v>
      </c>
      <c r="Q7" s="39">
        <v>1</v>
      </c>
      <c r="R7" s="90"/>
      <c r="S7" s="102">
        <f t="shared" ca="1" si="0"/>
        <v>34.5</v>
      </c>
    </row>
    <row r="8" spans="1:19" ht="15.75">
      <c r="A8" s="40">
        <v>1</v>
      </c>
      <c r="B8" s="48" t="s">
        <v>210</v>
      </c>
      <c r="C8" s="33">
        <v>2.5</v>
      </c>
      <c r="D8" s="42">
        <v>1</v>
      </c>
      <c r="E8" s="43">
        <v>7</v>
      </c>
      <c r="F8" s="44">
        <v>9</v>
      </c>
      <c r="G8" s="45">
        <v>1</v>
      </c>
      <c r="H8" s="46">
        <v>8</v>
      </c>
      <c r="I8" s="43">
        <v>6</v>
      </c>
      <c r="J8" s="95">
        <v>1</v>
      </c>
      <c r="K8" s="89">
        <f ca="1">OFFSET(Очки!$A$2,F8,D8+OFFSET(Очки!$A$18,0,$C$43-1)-1)</f>
        <v>11</v>
      </c>
      <c r="L8" s="39">
        <f ca="1">IF(F8&lt;E8,OFFSET(Очки!$A$20,2+E8-F8,IF(D8=1,13-E8,10+D8)),0)</f>
        <v>0</v>
      </c>
      <c r="M8" s="39">
        <v>1.5</v>
      </c>
      <c r="N8" s="92"/>
      <c r="O8" s="89">
        <f ca="1">OFFSET(Очки!$A$2,I8,G8+OFFSET(Очки!$A$18,0,$C$43-1)-1)</f>
        <v>12.5</v>
      </c>
      <c r="P8" s="39">
        <f ca="1">IF(I8&lt;H8,OFFSET(Очки!$A$20,2+H8-I8,IF(G8=1,13-H8,10+G8)),0)</f>
        <v>2.2999999999999998</v>
      </c>
      <c r="Q8" s="39">
        <v>2.5</v>
      </c>
      <c r="R8" s="90"/>
      <c r="S8" s="102">
        <f t="shared" ca="1" si="0"/>
        <v>30.8</v>
      </c>
    </row>
    <row r="9" spans="1:19" ht="15.75">
      <c r="A9" s="40">
        <v>2</v>
      </c>
      <c r="B9" s="32" t="s">
        <v>274</v>
      </c>
      <c r="C9" s="33"/>
      <c r="D9" s="42">
        <v>1</v>
      </c>
      <c r="E9" s="43">
        <v>2</v>
      </c>
      <c r="F9" s="44">
        <v>1</v>
      </c>
      <c r="G9" s="45">
        <v>1</v>
      </c>
      <c r="H9" s="46">
        <v>7</v>
      </c>
      <c r="I9" s="43">
        <v>8</v>
      </c>
      <c r="J9" s="95"/>
      <c r="K9" s="89">
        <f ca="1">OFFSET(Очки!$A$2,F9,D9+OFFSET(Очки!$A$18,0,$C$43-1)-1)</f>
        <v>17</v>
      </c>
      <c r="L9" s="39">
        <f ca="1">IF(F9&lt;E9,OFFSET(Очки!$A$20,2+E9-F9,IF(D9=1,13-E9,10+D9)),0)</f>
        <v>0.7</v>
      </c>
      <c r="M9" s="39">
        <v>1</v>
      </c>
      <c r="N9" s="92"/>
      <c r="O9" s="89">
        <f ca="1">OFFSET(Очки!$A$2,I9,G9+OFFSET(Очки!$A$18,0,$C$43-1)-1)</f>
        <v>11.5</v>
      </c>
      <c r="P9" s="39">
        <f ca="1">IF(I9&lt;H9,OFFSET(Очки!$A$20,2+H9-I9,IF(G9=1,13-H9,10+G9)),0)</f>
        <v>0</v>
      </c>
      <c r="Q9" s="39">
        <v>0.5</v>
      </c>
      <c r="R9" s="90"/>
      <c r="S9" s="102">
        <f t="shared" ca="1" si="0"/>
        <v>30.7</v>
      </c>
    </row>
    <row r="10" spans="1:19" ht="15.75" hidden="1">
      <c r="A10" s="40">
        <f ca="1">RANK(S10,S$6:OFFSET(S$6,0,0,COUNTA(B$6:B$42)))</f>
        <v>5</v>
      </c>
      <c r="B10" s="148" t="s">
        <v>106</v>
      </c>
      <c r="C10" s="33" t="s">
        <v>43</v>
      </c>
      <c r="D10" s="42">
        <v>2</v>
      </c>
      <c r="E10" s="43">
        <v>8</v>
      </c>
      <c r="F10" s="44">
        <v>2</v>
      </c>
      <c r="G10" s="45">
        <v>1</v>
      </c>
      <c r="H10" s="46">
        <v>5</v>
      </c>
      <c r="I10" s="43">
        <v>2</v>
      </c>
      <c r="J10" s="95"/>
      <c r="K10" s="89">
        <f ca="1">OFFSET(Очки!$A$2,F10,D10+OFFSET(Очки!$A$18,0,$C$43-1)-1)</f>
        <v>10.5</v>
      </c>
      <c r="L10" s="39">
        <f ca="1">IF(F10&lt;E10,OFFSET(Очки!$A$20,2+E10-F10,IF(D10=1,13-E10,10+D10)),0)</f>
        <v>4.2</v>
      </c>
      <c r="M10" s="39"/>
      <c r="N10" s="92"/>
      <c r="O10" s="89">
        <f ca="1">OFFSET(Очки!$A$2,I10,G10+OFFSET(Очки!$A$18,0,$C$43-1)-1)</f>
        <v>16</v>
      </c>
      <c r="P10" s="39">
        <f ca="1">IF(I10&lt;H10,OFFSET(Очки!$A$20,2+H10-I10,IF(G10=1,13-H10,10+G10)),0)</f>
        <v>2.4000000000000004</v>
      </c>
      <c r="Q10" s="39">
        <v>1.5</v>
      </c>
      <c r="R10" s="90">
        <v>-4</v>
      </c>
      <c r="S10" s="102">
        <f t="shared" ca="1" si="0"/>
        <v>30.6</v>
      </c>
    </row>
    <row r="11" spans="1:19" ht="15.75">
      <c r="A11" s="40">
        <v>3</v>
      </c>
      <c r="B11" s="32" t="s">
        <v>278</v>
      </c>
      <c r="C11" s="33"/>
      <c r="D11" s="42">
        <v>1</v>
      </c>
      <c r="E11" s="43">
        <v>4</v>
      </c>
      <c r="F11" s="44">
        <v>1</v>
      </c>
      <c r="G11" s="45">
        <v>1</v>
      </c>
      <c r="H11" s="46">
        <v>9</v>
      </c>
      <c r="I11" s="43">
        <v>6</v>
      </c>
      <c r="J11" s="95"/>
      <c r="K11" s="89">
        <f ca="1">OFFSET(Очки!$A$2,F11,D11+OFFSET(Очки!$A$18,0,$C$43-1)-1)</f>
        <v>17</v>
      </c>
      <c r="L11" s="39">
        <f ca="1">IF(F11&lt;E11,OFFSET(Очки!$A$20,2+E11-F11,IF(D11=1,13-E11,10+D11)),0)</f>
        <v>2.2000000000000002</v>
      </c>
      <c r="M11" s="39">
        <v>2</v>
      </c>
      <c r="N11" s="92">
        <v>-4</v>
      </c>
      <c r="O11" s="89">
        <f ca="1">OFFSET(Очки!$A$2,I11,G11+OFFSET(Очки!$A$18,0,$C$43-1)-1)</f>
        <v>12.5</v>
      </c>
      <c r="P11" s="39">
        <f ca="1">IF(I11&lt;H11,OFFSET(Очки!$A$20,2+H11-I11,IF(G11=1,13-H11,10+G11)),0)</f>
        <v>3.5</v>
      </c>
      <c r="Q11" s="39"/>
      <c r="R11" s="90">
        <v>-4</v>
      </c>
      <c r="S11" s="102">
        <f t="shared" ca="1" si="0"/>
        <v>29.200000000000003</v>
      </c>
    </row>
    <row r="12" spans="1:19" ht="15.75">
      <c r="A12" s="40">
        <v>4</v>
      </c>
      <c r="B12" s="32" t="s">
        <v>203</v>
      </c>
      <c r="C12" s="33" t="s">
        <v>43</v>
      </c>
      <c r="D12" s="42">
        <v>2</v>
      </c>
      <c r="E12" s="43">
        <v>10</v>
      </c>
      <c r="F12" s="44">
        <v>1</v>
      </c>
      <c r="G12" s="45">
        <v>1</v>
      </c>
      <c r="H12" s="46">
        <v>2</v>
      </c>
      <c r="I12" s="43">
        <v>4</v>
      </c>
      <c r="J12" s="95"/>
      <c r="K12" s="89">
        <f ca="1">OFFSET(Очки!$A$2,F12,D12+OFFSET(Очки!$A$18,0,$C$43-1)-1)</f>
        <v>11.5</v>
      </c>
      <c r="L12" s="39">
        <f ca="1">IF(F12&lt;E12,OFFSET(Очки!$A$20,2+E12-F12,IF(D12=1,13-E12,10+D12)),0)</f>
        <v>6.3</v>
      </c>
      <c r="M12" s="39"/>
      <c r="N12" s="92">
        <v>-5</v>
      </c>
      <c r="O12" s="89">
        <f ca="1">OFFSET(Очки!$A$2,I12,G12+OFFSET(Очки!$A$18,0,$C$43-1)-1)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26.8</v>
      </c>
    </row>
    <row r="13" spans="1:19" ht="15.75">
      <c r="A13" s="40">
        <v>5</v>
      </c>
      <c r="B13" s="47" t="s">
        <v>88</v>
      </c>
      <c r="C13" s="33">
        <v>10</v>
      </c>
      <c r="D13" s="42">
        <v>1</v>
      </c>
      <c r="E13" s="43">
        <v>1</v>
      </c>
      <c r="F13" s="44">
        <v>3</v>
      </c>
      <c r="G13" s="45">
        <v>2</v>
      </c>
      <c r="H13" s="46">
        <v>8</v>
      </c>
      <c r="I13" s="43">
        <v>6</v>
      </c>
      <c r="J13" s="95"/>
      <c r="K13" s="89">
        <f ca="1">OFFSET(Очки!$A$2,F13,D13+OFFSET(Очки!$A$18,0,$C$43-1)-1)</f>
        <v>15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7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23.4</v>
      </c>
    </row>
    <row r="14" spans="1:19" ht="15.75">
      <c r="A14" s="40">
        <v>6</v>
      </c>
      <c r="B14" s="47" t="s">
        <v>54</v>
      </c>
      <c r="C14" s="33" t="s">
        <v>43</v>
      </c>
      <c r="D14" s="42">
        <v>1</v>
      </c>
      <c r="E14" s="43">
        <v>3</v>
      </c>
      <c r="F14" s="44">
        <v>3</v>
      </c>
      <c r="G14" s="45">
        <v>1</v>
      </c>
      <c r="H14" s="46">
        <v>4</v>
      </c>
      <c r="I14" s="43">
        <v>7</v>
      </c>
      <c r="J14" s="95"/>
      <c r="K14" s="89">
        <f ca="1">OFFSET(Очки!$A$2,F14,D14+OFFSET(Очки!$A$18,0,$C$43-1)-1)</f>
        <v>15</v>
      </c>
      <c r="L14" s="39">
        <f ca="1">IF(F14&lt;E14,OFFSET(Очки!$A$20,2+E14-F14,IF(D14=1,13-E14,10+D14)),0)</f>
        <v>0</v>
      </c>
      <c r="M14" s="39"/>
      <c r="N14" s="92">
        <v>-4</v>
      </c>
      <c r="O14" s="89">
        <f ca="1">OFFSET(Очки!$A$2,I14,G14+OFFSET(Очки!$A$18,0,$C$43-1)-1)</f>
        <v>12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</v>
      </c>
    </row>
    <row r="15" spans="1:19" ht="15.75">
      <c r="A15" s="40">
        <v>7</v>
      </c>
      <c r="B15" s="47" t="s">
        <v>290</v>
      </c>
      <c r="C15" s="33">
        <v>7.5</v>
      </c>
      <c r="D15" s="42">
        <v>1</v>
      </c>
      <c r="E15" s="43">
        <v>8</v>
      </c>
      <c r="F15" s="44">
        <v>10</v>
      </c>
      <c r="G15" s="45">
        <v>1</v>
      </c>
      <c r="H15" s="46">
        <v>6</v>
      </c>
      <c r="I15" s="43">
        <v>5</v>
      </c>
      <c r="J15" s="95">
        <v>1.5</v>
      </c>
      <c r="K15" s="89">
        <f ca="1">OFFSET(Очки!$A$2,F15,D15+OFFSET(Очки!$A$18,0,$C$43-1)-1)</f>
        <v>10.5</v>
      </c>
      <c r="L15" s="39">
        <f ca="1">IF(F15&lt;E15,OFFSET(Очки!$A$20,2+E15-F15,IF(D15=1,13-E15,10+D15)),0)</f>
        <v>0</v>
      </c>
      <c r="M15" s="39">
        <v>0.5</v>
      </c>
      <c r="N15" s="92"/>
      <c r="O15" s="89">
        <f ca="1">OFFSET(Очки!$A$2,I15,G15+OFFSET(Очки!$A$18,0,$C$43-1)-1)</f>
        <v>13</v>
      </c>
      <c r="P15" s="39">
        <f ca="1">IF(I15&lt;H15,OFFSET(Очки!$A$20,2+H15-I15,IF(G15=1,13-H15,10+G15)),0)</f>
        <v>1</v>
      </c>
      <c r="Q15" s="39"/>
      <c r="R15" s="90">
        <v>-4</v>
      </c>
      <c r="S15" s="102">
        <f t="shared" ca="1" si="0"/>
        <v>22.5</v>
      </c>
    </row>
    <row r="16" spans="1:19" ht="15.75">
      <c r="A16" s="40">
        <v>8</v>
      </c>
      <c r="B16" s="32" t="s">
        <v>276</v>
      </c>
      <c r="C16" s="33">
        <v>5</v>
      </c>
      <c r="D16" s="42">
        <v>2</v>
      </c>
      <c r="E16" s="43">
        <v>9</v>
      </c>
      <c r="F16" s="44">
        <v>10</v>
      </c>
      <c r="G16" s="45">
        <v>1</v>
      </c>
      <c r="H16" s="46">
        <v>1</v>
      </c>
      <c r="I16" s="43">
        <v>2</v>
      </c>
      <c r="J16" s="95"/>
      <c r="K16" s="89">
        <f ca="1">OFFSET(Очки!$A$2,F16,D16+OFFSET(Очки!$A$18,0,$C$43-1)-1)</f>
        <v>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OFFSET(Очки!$A$2,I16,G16+OFFSET(Очки!$A$18,0,$C$43-1)-1)</f>
        <v>16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</v>
      </c>
    </row>
    <row r="17" spans="1:19" ht="15.75">
      <c r="A17" s="40">
        <v>9</v>
      </c>
      <c r="B17" s="48" t="s">
        <v>271</v>
      </c>
      <c r="C17" s="33" t="s">
        <v>43</v>
      </c>
      <c r="D17" s="42">
        <v>2</v>
      </c>
      <c r="E17" s="43">
        <v>6</v>
      </c>
      <c r="F17" s="44">
        <v>6</v>
      </c>
      <c r="G17" s="45">
        <v>2</v>
      </c>
      <c r="H17" s="46">
        <v>3</v>
      </c>
      <c r="I17" s="43">
        <v>1</v>
      </c>
      <c r="J17" s="95"/>
      <c r="K17" s="89">
        <f ca="1">OFFSET(Очки!$A$2,F17,D17+OFFSET(Очки!$A$18,0,$C$43-1)-1)</f>
        <v>7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11.5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19.899999999999999</v>
      </c>
    </row>
    <row r="18" spans="1:19" ht="15.75">
      <c r="A18" s="40">
        <v>10</v>
      </c>
      <c r="B18" s="47" t="s">
        <v>87</v>
      </c>
      <c r="C18" s="33" t="s">
        <v>43</v>
      </c>
      <c r="D18" s="42">
        <v>1</v>
      </c>
      <c r="E18" s="43">
        <v>6</v>
      </c>
      <c r="F18" s="44">
        <v>6</v>
      </c>
      <c r="G18" s="45">
        <v>1</v>
      </c>
      <c r="H18" s="46">
        <v>3</v>
      </c>
      <c r="I18" s="43">
        <v>10</v>
      </c>
      <c r="J18" s="95">
        <v>0.5</v>
      </c>
      <c r="K18" s="89">
        <f ca="1">OFFSET(Очки!$A$2,F18,D18+OFFSET(Очки!$A$18,0,$C$43-1)-1)</f>
        <v>12.5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OFFSET(Очки!$A$2,I18,G18+OFFSET(Очки!$A$18,0,$C$43-1)-1)</f>
        <v>10.5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19.5</v>
      </c>
    </row>
    <row r="19" spans="1:19" ht="15.75">
      <c r="A19" s="40">
        <v>11</v>
      </c>
      <c r="B19" s="32" t="s">
        <v>135</v>
      </c>
      <c r="C19" s="33">
        <v>17.5</v>
      </c>
      <c r="D19" s="42">
        <v>1</v>
      </c>
      <c r="E19" s="43">
        <v>5</v>
      </c>
      <c r="F19" s="44">
        <v>8</v>
      </c>
      <c r="G19" s="45">
        <v>2</v>
      </c>
      <c r="H19" s="46">
        <v>10</v>
      </c>
      <c r="I19" s="43">
        <v>9</v>
      </c>
      <c r="J19" s="95"/>
      <c r="K19" s="89">
        <f ca="1">OFFSET(Очки!$A$2,F19,D19+OFFSET(Очки!$A$18,0,$C$43-1)-1)</f>
        <v>11.5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5.5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17.7</v>
      </c>
    </row>
    <row r="20" spans="1:19" ht="15.75">
      <c r="A20" s="40">
        <v>12</v>
      </c>
      <c r="B20" s="41" t="s">
        <v>284</v>
      </c>
      <c r="C20" s="33" t="s">
        <v>43</v>
      </c>
      <c r="D20" s="42">
        <v>2</v>
      </c>
      <c r="E20" s="43">
        <v>4</v>
      </c>
      <c r="F20" s="44">
        <v>2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OFFSET(Очки!$A$2,F20,D20+OFFSET(Очки!$A$18,0,$C$43-1)-1)</f>
        <v>10.5</v>
      </c>
      <c r="L20" s="39">
        <f ca="1">IF(F20&lt;E20,OFFSET(Очки!$A$20,2+E20-F20,IF(D20=1,13-E20,10+D20)),0)</f>
        <v>1.4</v>
      </c>
      <c r="M20" s="39"/>
      <c r="N20" s="92">
        <v>-5</v>
      </c>
      <c r="O20" s="89">
        <f ca="1">OFFSET(Очки!$A$2,I20,G20+OFFSET(Очки!$A$18,0,$C$43-1)-1)</f>
        <v>9.5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17.099999999999998</v>
      </c>
    </row>
    <row r="21" spans="1:19" ht="15.75">
      <c r="A21" s="40">
        <v>13</v>
      </c>
      <c r="B21" s="47" t="s">
        <v>279</v>
      </c>
      <c r="C21" s="33" t="s">
        <v>43</v>
      </c>
      <c r="D21" s="42">
        <v>3</v>
      </c>
      <c r="E21" s="43">
        <v>6</v>
      </c>
      <c r="F21" s="44">
        <v>1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OFFSET(Очки!$A$2,F21,D21+OFFSET(Очки!$A$18,0,$C$43-1)-1)</f>
        <v>6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OFFSET(Очки!$A$2,I21,G21+OFFSET(Очки!$A$18,0,$C$43-1)-1)</f>
        <v>7.5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16.7</v>
      </c>
    </row>
    <row r="22" spans="1:19" ht="15.75">
      <c r="A22" s="40">
        <v>14</v>
      </c>
      <c r="B22" s="32" t="s">
        <v>275</v>
      </c>
      <c r="C22" s="33">
        <v>10</v>
      </c>
      <c r="D22" s="42">
        <v>2</v>
      </c>
      <c r="E22" s="43">
        <v>3</v>
      </c>
      <c r="F22" s="44">
        <v>9</v>
      </c>
      <c r="G22" s="45">
        <v>2</v>
      </c>
      <c r="H22" s="46">
        <v>1</v>
      </c>
      <c r="I22" s="43">
        <v>4</v>
      </c>
      <c r="J22" s="95"/>
      <c r="K22" s="89">
        <f ca="1">OFFSET(Очки!$A$2,F22,D22+OFFSET(Очки!$A$18,0,$C$43-1)-1)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8.5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</v>
      </c>
    </row>
    <row r="23" spans="1:19" ht="15.75">
      <c r="A23" s="40">
        <v>14</v>
      </c>
      <c r="B23" s="32" t="s">
        <v>254</v>
      </c>
      <c r="C23" s="33">
        <v>7.5</v>
      </c>
      <c r="D23" s="42">
        <v>2</v>
      </c>
      <c r="E23" s="43">
        <v>5</v>
      </c>
      <c r="F23" s="44">
        <v>5</v>
      </c>
      <c r="G23" s="45">
        <v>2</v>
      </c>
      <c r="H23" s="46">
        <v>7</v>
      </c>
      <c r="I23" s="43">
        <v>7</v>
      </c>
      <c r="J23" s="95"/>
      <c r="K23" s="89">
        <f ca="1">OFFSET(Очки!$A$2,F23,D23+OFFSET(Очки!$A$18,0,$C$43-1)-1)</f>
        <v>7.5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</v>
      </c>
    </row>
    <row r="24" spans="1:19" ht="15.75">
      <c r="A24" s="40">
        <v>16</v>
      </c>
      <c r="B24" s="47" t="s">
        <v>269</v>
      </c>
      <c r="C24" s="33">
        <v>10</v>
      </c>
      <c r="D24" s="42">
        <v>2</v>
      </c>
      <c r="E24" s="43">
        <v>7</v>
      </c>
      <c r="F24" s="44">
        <v>7</v>
      </c>
      <c r="G24" s="45">
        <v>2</v>
      </c>
      <c r="H24" s="46">
        <v>5</v>
      </c>
      <c r="I24" s="43">
        <v>8</v>
      </c>
      <c r="J24" s="95"/>
      <c r="K24" s="89">
        <f ca="1">OFFSET(Очки!$A$2,F24,D24+OFFSET(Очки!$A$18,0,$C$43-1)-1)</f>
        <v>6.5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12.5</v>
      </c>
    </row>
    <row r="25" spans="1:19" ht="15.75">
      <c r="A25" s="40">
        <v>17</v>
      </c>
      <c r="B25" s="32" t="s">
        <v>100</v>
      </c>
      <c r="C25" s="33">
        <v>20</v>
      </c>
      <c r="D25" s="42">
        <v>2</v>
      </c>
      <c r="E25" s="43">
        <v>1</v>
      </c>
      <c r="F25" s="44">
        <v>3</v>
      </c>
      <c r="G25" s="45">
        <v>3</v>
      </c>
      <c r="H25" s="46">
        <v>7</v>
      </c>
      <c r="I25" s="43">
        <v>1</v>
      </c>
      <c r="J25" s="95"/>
      <c r="K25" s="89">
        <f ca="1">OFFSET(Очки!$A$2,F25,D25+OFFSET(Очки!$A$18,0,$C$43-1)-1)</f>
        <v>9.5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6</v>
      </c>
      <c r="P25" s="39">
        <f ca="1">IF(I25&lt;H25,OFFSET(Очки!$A$20,2+H25-I25,IF(G25=1,13-H25,10+G25)),0)</f>
        <v>3</v>
      </c>
      <c r="Q25" s="39"/>
      <c r="R25" s="90">
        <v>-8</v>
      </c>
      <c r="S25" s="102">
        <f t="shared" ca="1" si="0"/>
        <v>10.5</v>
      </c>
    </row>
    <row r="26" spans="1:19" ht="15.75">
      <c r="A26" s="40">
        <v>18</v>
      </c>
      <c r="B26" s="48" t="s">
        <v>286</v>
      </c>
      <c r="C26" s="33" t="s">
        <v>43</v>
      </c>
      <c r="D26" s="42">
        <v>3</v>
      </c>
      <c r="E26" s="43">
        <v>4</v>
      </c>
      <c r="F26" s="44">
        <v>4</v>
      </c>
      <c r="G26" s="45">
        <v>3</v>
      </c>
      <c r="H26" s="46">
        <v>6</v>
      </c>
      <c r="I26" s="43">
        <v>2</v>
      </c>
      <c r="J26" s="95"/>
      <c r="K26" s="89">
        <f ca="1">OFFSET(Очки!$A$2,F26,D26+OFFSET(Очки!$A$18,0,$C$43-1)-1)</f>
        <v>3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5</v>
      </c>
      <c r="P26" s="39">
        <f ca="1">IF(I26&lt;H26,OFFSET(Очки!$A$20,2+H26-I26,IF(G26=1,13-H26,10+G26)),0)</f>
        <v>2</v>
      </c>
      <c r="Q26" s="39"/>
      <c r="R26" s="90"/>
      <c r="S26" s="102">
        <f t="shared" ca="1" si="0"/>
        <v>10</v>
      </c>
    </row>
    <row r="27" spans="1:19" ht="15.75">
      <c r="A27" s="40">
        <v>19</v>
      </c>
      <c r="B27" s="48" t="s">
        <v>285</v>
      </c>
      <c r="C27" s="33" t="s">
        <v>43</v>
      </c>
      <c r="D27" s="42">
        <v>2</v>
      </c>
      <c r="E27" s="43">
        <v>2</v>
      </c>
      <c r="F27" s="44">
        <v>8</v>
      </c>
      <c r="G27" s="45">
        <v>2</v>
      </c>
      <c r="H27" s="46">
        <v>2</v>
      </c>
      <c r="I27" s="43"/>
      <c r="J27" s="95"/>
      <c r="K27" s="89">
        <f ca="1">OFFSET(Очки!$A$2,F27,D27+OFFSET(Очки!$A$18,0,$C$43-1)-1)</f>
        <v>6</v>
      </c>
      <c r="L27" s="39">
        <f ca="1">IF(F27&lt;E27,OFFSET(Очки!$A$20,2+E27-F27,IF(D27=1,13-E27,10+D27)),0)</f>
        <v>0</v>
      </c>
      <c r="M27" s="39"/>
      <c r="N27" s="92"/>
      <c r="O27" s="89" t="str">
        <f ca="1">OFFSET(Очки!$A$2,I27,G27+OFFSET(Очки!$A$18,0,$C$43-1)-1)</f>
        <v>II</v>
      </c>
      <c r="P27" s="39">
        <f ca="1">IF(I27&lt;H27,OFFSET(Очки!$A$20,2+H27-I27,IF(G27=1,13-H27,10+G27)),0)</f>
        <v>1.4</v>
      </c>
      <c r="Q27" s="39"/>
      <c r="R27" s="90"/>
      <c r="S27" s="102">
        <f t="shared" ca="1" si="0"/>
        <v>7.4</v>
      </c>
    </row>
    <row r="28" spans="1:19" ht="15.75">
      <c r="A28" s="40">
        <v>20</v>
      </c>
      <c r="B28" s="47" t="s">
        <v>143</v>
      </c>
      <c r="C28" s="33">
        <v>2.5</v>
      </c>
      <c r="D28" s="42">
        <v>3</v>
      </c>
      <c r="E28" s="43">
        <v>2</v>
      </c>
      <c r="F28" s="44">
        <v>3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OFFSET(Очки!$A$2,F28,D28+OFFSET(Очки!$A$18,0,$C$43-1)-1)</f>
        <v>4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21</v>
      </c>
      <c r="B29" s="32" t="s">
        <v>127</v>
      </c>
      <c r="C29" s="33"/>
      <c r="D29" s="42">
        <v>3</v>
      </c>
      <c r="E29" s="43">
        <v>1</v>
      </c>
      <c r="F29" s="44">
        <v>6</v>
      </c>
      <c r="G29" s="45">
        <v>3</v>
      </c>
      <c r="H29" s="46">
        <v>4</v>
      </c>
      <c r="I29" s="43">
        <v>4</v>
      </c>
      <c r="J29" s="95"/>
      <c r="K29" s="89">
        <f ca="1">OFFSET(Очки!$A$2,F29,D29+OFFSET(Очки!$A$18,0,$C$43-1)-1)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3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4.5</v>
      </c>
    </row>
    <row r="30" spans="1:19" ht="15.75">
      <c r="A30" s="40">
        <v>22</v>
      </c>
      <c r="B30" s="32" t="s">
        <v>167</v>
      </c>
      <c r="C30" s="33">
        <v>10</v>
      </c>
      <c r="D30" s="42">
        <v>3</v>
      </c>
      <c r="E30" s="43">
        <v>5</v>
      </c>
      <c r="F30" s="44">
        <v>2</v>
      </c>
      <c r="G30" s="45">
        <v>3</v>
      </c>
      <c r="H30" s="46">
        <v>8</v>
      </c>
      <c r="I30" s="43">
        <v>3</v>
      </c>
      <c r="J30" s="95"/>
      <c r="K30" s="89">
        <f ca="1">OFFSET(Очки!$A$2,F30,D30+OFFSET(Очки!$A$18,0,$C$43-1)-1)</f>
        <v>5</v>
      </c>
      <c r="L30" s="39">
        <f ca="1">IF(F30&lt;E30,OFFSET(Очки!$A$20,2+E30-F30,IF(D30=1,13-E30,10+D30)),0)</f>
        <v>1.5</v>
      </c>
      <c r="M30" s="39"/>
      <c r="N30" s="92">
        <v>-5</v>
      </c>
      <c r="O30" s="89">
        <f ca="1">OFFSET(Очки!$A$2,I30,G30+OFFSET(Очки!$A$18,0,$C$43-1)-1)</f>
        <v>4</v>
      </c>
      <c r="P30" s="39">
        <f ca="1">IF(I30&lt;H30,OFFSET(Очки!$A$20,2+H30-I30,IF(G30=1,13-H30,10+G30)),0)</f>
        <v>2.5</v>
      </c>
      <c r="Q30" s="39"/>
      <c r="R30" s="90">
        <v>-4</v>
      </c>
      <c r="S30" s="102">
        <f t="shared" ca="1" si="0"/>
        <v>4</v>
      </c>
    </row>
    <row r="31" spans="1:19" ht="15.75">
      <c r="A31" s="40">
        <v>23</v>
      </c>
      <c r="B31" s="47" t="s">
        <v>288</v>
      </c>
      <c r="C31" s="33">
        <v>17.5</v>
      </c>
      <c r="D31" s="42">
        <v>3</v>
      </c>
      <c r="E31" s="43">
        <v>8</v>
      </c>
      <c r="F31" s="44">
        <v>7</v>
      </c>
      <c r="G31" s="45">
        <v>3</v>
      </c>
      <c r="H31" s="46">
        <v>2</v>
      </c>
      <c r="I31" s="43">
        <v>7</v>
      </c>
      <c r="J31" s="95"/>
      <c r="K31" s="89">
        <f ca="1">OFFSET(Очки!$A$2,F31,D31+OFFSET(Очки!$A$18,0,$C$43-1)-1)</f>
        <v>1</v>
      </c>
      <c r="L31" s="39">
        <f ca="1">IF(F31&lt;E31,OFFSET(Очки!$A$20,2+E31-F31,IF(D31=1,13-E31,10+D31)),0)</f>
        <v>0.5</v>
      </c>
      <c r="M31" s="39"/>
      <c r="N31" s="92"/>
      <c r="O31" s="89">
        <f ca="1">OFFSET(Очки!$A$2,I31,G31+OFFSET(Очки!$A$18,0,$C$43-1)-1)</f>
        <v>1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2.5</v>
      </c>
    </row>
    <row r="32" spans="1:19" ht="15.75">
      <c r="A32" s="40">
        <v>24</v>
      </c>
      <c r="B32" s="32" t="s">
        <v>289</v>
      </c>
      <c r="C32" s="33"/>
      <c r="D32" s="42">
        <v>3</v>
      </c>
      <c r="E32" s="43">
        <v>3</v>
      </c>
      <c r="F32" s="44">
        <v>5</v>
      </c>
      <c r="G32" s="45">
        <v>3</v>
      </c>
      <c r="H32" s="46">
        <v>5</v>
      </c>
      <c r="I32" s="43">
        <v>3</v>
      </c>
      <c r="J32" s="95"/>
      <c r="K32" s="89">
        <f ca="1">OFFSET(Очки!$A$2,F32,D32+OFFSET(Очки!$A$18,0,$C$43-1)-1)</f>
        <v>2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4</v>
      </c>
      <c r="P32" s="39">
        <f ca="1">IF(I32&lt;H32,OFFSET(Очки!$A$20,2+H32-I32,IF(G32=1,13-H32,10+G32)),0)</f>
        <v>1</v>
      </c>
      <c r="Q32" s="39"/>
      <c r="R32" s="90">
        <v>-5</v>
      </c>
      <c r="S32" s="102">
        <f t="shared" ca="1" si="0"/>
        <v>2</v>
      </c>
    </row>
    <row r="33" spans="1:19" ht="15.75">
      <c r="A33" s="40">
        <v>25</v>
      </c>
      <c r="B33" s="32" t="s">
        <v>287</v>
      </c>
      <c r="C33" s="33"/>
      <c r="D33" s="42">
        <v>3</v>
      </c>
      <c r="E33" s="43">
        <v>7</v>
      </c>
      <c r="F33" s="44">
        <v>8</v>
      </c>
      <c r="G33" s="45">
        <v>3</v>
      </c>
      <c r="H33" s="46">
        <v>1</v>
      </c>
      <c r="I33" s="43">
        <v>8</v>
      </c>
      <c r="J33" s="95"/>
      <c r="K33" s="89">
        <f ca="1">OFFSET(Очки!$A$2,F33,D33+OFFSET(Очки!$A$18,0,$C$43-1)-1)</f>
        <v>0.5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1</v>
      </c>
    </row>
    <row r="34" spans="1:19" ht="15.75">
      <c r="A34" s="40">
        <v>26</v>
      </c>
      <c r="B34" s="32" t="s">
        <v>273</v>
      </c>
      <c r="C34" s="33"/>
      <c r="D34" s="42">
        <v>3</v>
      </c>
      <c r="E34" s="43">
        <v>10</v>
      </c>
      <c r="F34" s="44">
        <v>9</v>
      </c>
      <c r="G34" s="45">
        <v>3</v>
      </c>
      <c r="H34" s="46">
        <v>9</v>
      </c>
      <c r="I34" s="43">
        <v>9</v>
      </c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0.5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ref="S35:S42" ca="1" si="1">SUM(J35:R35)</f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29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34">
    <sortCondition descending="1" ref="S6:S34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2">
    <cfRule type="expression" dxfId="4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15" sqref="B1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291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RANK(S6,S$6:OFFSET(S$6,0,0,COUNTA(B$6:B$42)))</f>
        <v>1</v>
      </c>
      <c r="B6" s="144" t="s">
        <v>87</v>
      </c>
      <c r="C6" s="100" t="s">
        <v>43</v>
      </c>
      <c r="D6" s="34">
        <v>1</v>
      </c>
      <c r="E6" s="35">
        <v>7</v>
      </c>
      <c r="F6" s="36">
        <v>3</v>
      </c>
      <c r="G6" s="37">
        <v>1</v>
      </c>
      <c r="H6" s="38">
        <v>5</v>
      </c>
      <c r="I6" s="35">
        <v>4</v>
      </c>
      <c r="J6" s="94">
        <v>2.5</v>
      </c>
      <c r="K6" s="86">
        <f ca="1">OFFSET(Очки!$A$2,F6,D6+OFFSET(Очки!$A$18,0,$C$43-1)-1)</f>
        <v>13</v>
      </c>
      <c r="L6" s="87">
        <f ca="1">IF(F6&lt;E6,OFFSET(Очки!$A$20,2+E6-F6,IF(D6=1,13-E6,10+D6)),0)</f>
        <v>3.8</v>
      </c>
      <c r="M6" s="87">
        <v>1.5</v>
      </c>
      <c r="N6" s="91"/>
      <c r="O6" s="86">
        <f ca="1">OFFSET(Очки!$A$2,I6,G6+OFFSET(Очки!$A$18,0,$C$43-1)-1)</f>
        <v>12</v>
      </c>
      <c r="P6" s="87">
        <f ca="1">IF(I6&lt;H6,OFFSET(Очки!$A$20,2+H6-I6,IF(G6=1,13-H6,10+G6)),0)</f>
        <v>0.9</v>
      </c>
      <c r="Q6" s="87"/>
      <c r="R6" s="88"/>
      <c r="S6" s="101">
        <f t="shared" ref="S6:S19" ca="1" si="0">SUM(J6:R6)</f>
        <v>33.699999999999996</v>
      </c>
    </row>
    <row r="7" spans="1:19" ht="15.75">
      <c r="A7" s="40">
        <f ca="1">RANK(S7,S$6:OFFSET(S$6,0,0,COUNTA(B$6:B$42)))</f>
        <v>2</v>
      </c>
      <c r="B7" s="48" t="s">
        <v>278</v>
      </c>
      <c r="C7" s="33" t="s">
        <v>43</v>
      </c>
      <c r="D7" s="42">
        <v>1</v>
      </c>
      <c r="E7" s="43">
        <v>3</v>
      </c>
      <c r="F7" s="44">
        <v>2</v>
      </c>
      <c r="G7" s="45">
        <v>1</v>
      </c>
      <c r="H7" s="46">
        <v>3</v>
      </c>
      <c r="I7" s="43">
        <v>2</v>
      </c>
      <c r="J7" s="95">
        <v>0.5</v>
      </c>
      <c r="K7" s="89">
        <f ca="1">OFFSET(Очки!$A$2,F7,D7+OFFSET(Очки!$A$18,0,$C$43-1)-1)</f>
        <v>14</v>
      </c>
      <c r="L7" s="39">
        <f ca="1">IF(F7&lt;E7,OFFSET(Очки!$A$20,2+E7-F7,IF(D7=1,13-E7,10+D7)),0)</f>
        <v>0.7</v>
      </c>
      <c r="M7" s="39"/>
      <c r="N7" s="92"/>
      <c r="O7" s="89">
        <f ca="1">OFFSET(Очки!$A$2,I7,G7+OFFSET(Очки!$A$18,0,$C$43-1)-1)</f>
        <v>14</v>
      </c>
      <c r="P7" s="39">
        <f ca="1">IF(I7&lt;H7,OFFSET(Очки!$A$20,2+H7-I7,IF(G7=1,13-H7,10+G7)),0)</f>
        <v>0.7</v>
      </c>
      <c r="Q7" s="39">
        <v>2</v>
      </c>
      <c r="R7" s="90"/>
      <c r="S7" s="102">
        <f t="shared" ca="1" si="0"/>
        <v>31.9</v>
      </c>
    </row>
    <row r="8" spans="1:19" ht="15.75">
      <c r="A8" s="40">
        <f ca="1">RANK(S8,S$6:OFFSET(S$6,0,0,COUNTA(B$6:B$42)))</f>
        <v>3</v>
      </c>
      <c r="B8" s="32" t="s">
        <v>135</v>
      </c>
      <c r="C8" s="33"/>
      <c r="D8" s="42">
        <v>1</v>
      </c>
      <c r="E8" s="43">
        <v>5</v>
      </c>
      <c r="F8" s="44">
        <v>4</v>
      </c>
      <c r="G8" s="45">
        <v>1</v>
      </c>
      <c r="H8" s="46">
        <v>4</v>
      </c>
      <c r="I8" s="43">
        <v>3</v>
      </c>
      <c r="J8" s="95">
        <v>1.5</v>
      </c>
      <c r="K8" s="89">
        <f ca="1">OFFSET(Очки!$A$2,F8,D8+OFFSET(Очки!$A$18,0,$C$43-1)-1)</f>
        <v>12</v>
      </c>
      <c r="L8" s="39">
        <f ca="1">IF(F8&lt;E8,OFFSET(Очки!$A$20,2+E8-F8,IF(D8=1,13-E8,10+D8)),0)</f>
        <v>0.9</v>
      </c>
      <c r="M8" s="39">
        <v>1</v>
      </c>
      <c r="N8" s="92"/>
      <c r="O8" s="89">
        <f ca="1">OFFSET(Очки!$A$2,I8,G8+OFFSET(Очки!$A$18,0,$C$43-1)-1)</f>
        <v>13</v>
      </c>
      <c r="P8" s="39">
        <f ca="1">IF(I8&lt;H8,OFFSET(Очки!$A$20,2+H8-I8,IF(G8=1,13-H8,10+G8)),0)</f>
        <v>0.8</v>
      </c>
      <c r="Q8" s="39">
        <v>2.5</v>
      </c>
      <c r="R8" s="90"/>
      <c r="S8" s="102">
        <f t="shared" ca="1" si="0"/>
        <v>31.7</v>
      </c>
    </row>
    <row r="9" spans="1:19" ht="15.75">
      <c r="A9" s="40">
        <f ca="1">RANK(S9,S$6:OFFSET(S$6,0,0,COUNTA(B$6:B$42)))</f>
        <v>4</v>
      </c>
      <c r="B9" s="47" t="s">
        <v>274</v>
      </c>
      <c r="C9" s="33">
        <v>7.5</v>
      </c>
      <c r="D9" s="42">
        <v>2</v>
      </c>
      <c r="E9" s="43">
        <v>5</v>
      </c>
      <c r="F9" s="44">
        <v>1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OFFSET(Очки!$A$2,F9,D9+OFFSET(Очки!$A$18,0,$C$43-1)-1)</f>
        <v>10.5</v>
      </c>
      <c r="L9" s="39">
        <f ca="1">IF(F9&lt;E9,OFFSET(Очки!$A$20,2+E9-F9,IF(D9=1,13-E9,10+D9)),0)</f>
        <v>2.8</v>
      </c>
      <c r="M9" s="39">
        <v>0.5</v>
      </c>
      <c r="N9" s="92"/>
      <c r="O9" s="89">
        <f ca="1">OFFSET(Очки!$A$2,I9,G9+OFFSET(Очки!$A$18,0,$C$43-1)-1)</f>
        <v>15</v>
      </c>
      <c r="P9" s="39">
        <f ca="1">IF(I9&lt;H9,OFFSET(Очки!$A$20,2+H9-I9,IF(G9=1,13-H9,10+G9)),0)</f>
        <v>0.7</v>
      </c>
      <c r="Q9" s="39">
        <v>1.5</v>
      </c>
      <c r="R9" s="90"/>
      <c r="S9" s="102">
        <f t="shared" ca="1" si="0"/>
        <v>31</v>
      </c>
    </row>
    <row r="10" spans="1:19" ht="15.75" hidden="1">
      <c r="A10" s="40">
        <f ca="1">RANK(S10,S$6:OFFSET(S$6,0,0,COUNTA(B$6:B$42)))</f>
        <v>5</v>
      </c>
      <c r="B10" s="32" t="s">
        <v>192</v>
      </c>
      <c r="C10" s="33">
        <v>7.5</v>
      </c>
      <c r="D10" s="42">
        <v>1</v>
      </c>
      <c r="E10" s="43">
        <v>6</v>
      </c>
      <c r="F10" s="44">
        <v>5</v>
      </c>
      <c r="G10" s="45">
        <v>1</v>
      </c>
      <c r="H10" s="46">
        <v>7</v>
      </c>
      <c r="I10" s="43">
        <v>7</v>
      </c>
      <c r="J10" s="95">
        <v>2</v>
      </c>
      <c r="K10" s="89">
        <f ca="1">OFFSET(Очки!$A$2,F10,D10+OFFSET(Очки!$A$18,0,$C$43-1)-1)</f>
        <v>11</v>
      </c>
      <c r="L10" s="39">
        <f ca="1">IF(F10&lt;E10,OFFSET(Очки!$A$20,2+E10-F10,IF(D10=1,13-E10,10+D10)),0)</f>
        <v>1</v>
      </c>
      <c r="M10" s="39">
        <v>2.5</v>
      </c>
      <c r="N10" s="92"/>
      <c r="O10" s="89">
        <f ca="1">OFFSET(Очки!$A$2,I10,G10+OFFSET(Очки!$A$18,0,$C$43-1)-1)</f>
        <v>10</v>
      </c>
      <c r="P10" s="39">
        <f ca="1">IF(I10&lt;H10,OFFSET(Очки!$A$20,2+H10-I10,IF(G10=1,13-H10,10+G10)),0)</f>
        <v>0</v>
      </c>
      <c r="Q10" s="39">
        <v>1</v>
      </c>
      <c r="R10" s="90"/>
      <c r="S10" s="102">
        <f t="shared" ca="1" si="0"/>
        <v>27.5</v>
      </c>
    </row>
    <row r="11" spans="1:19" ht="15.75">
      <c r="A11" s="40">
        <v>5</v>
      </c>
      <c r="B11" s="32" t="s">
        <v>271</v>
      </c>
      <c r="C11" s="33" t="s">
        <v>43</v>
      </c>
      <c r="D11" s="42">
        <v>1</v>
      </c>
      <c r="E11" s="43">
        <v>4</v>
      </c>
      <c r="F11" s="44">
        <v>6</v>
      </c>
      <c r="G11" s="45">
        <v>2</v>
      </c>
      <c r="H11" s="46">
        <v>6</v>
      </c>
      <c r="I11" s="43">
        <v>1</v>
      </c>
      <c r="J11" s="95">
        <v>1</v>
      </c>
      <c r="K11" s="89">
        <f ca="1">OFFSET(Очки!$A$2,F11,D11+OFFSET(Очки!$A$18,0,$C$43-1)-1)</f>
        <v>10.5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OFFSET(Очки!$A$2,I11,G11+OFFSET(Очки!$A$18,0,$C$43-1)-1)</f>
        <v>10.5</v>
      </c>
      <c r="P11" s="39">
        <f ca="1">IF(I11&lt;H11,OFFSET(Очки!$A$20,2+H11-I11,IF(G11=1,13-H11,10+G11)),0)</f>
        <v>3.5</v>
      </c>
      <c r="Q11" s="39"/>
      <c r="R11" s="90"/>
      <c r="S11" s="102">
        <f t="shared" ca="1" si="0"/>
        <v>25.5</v>
      </c>
    </row>
    <row r="12" spans="1:19" ht="15.75">
      <c r="A12" s="40">
        <v>6</v>
      </c>
      <c r="B12" s="48" t="s">
        <v>203</v>
      </c>
      <c r="C12" s="33" t="s">
        <v>43</v>
      </c>
      <c r="D12" s="42">
        <v>1</v>
      </c>
      <c r="E12" s="43">
        <v>2</v>
      </c>
      <c r="F12" s="44">
        <v>1</v>
      </c>
      <c r="G12" s="45">
        <v>1</v>
      </c>
      <c r="H12" s="46">
        <v>6</v>
      </c>
      <c r="I12" s="43">
        <v>6</v>
      </c>
      <c r="J12" s="95"/>
      <c r="K12" s="89">
        <f ca="1">OFFSET(Очки!$A$2,F12,D12+OFFSET(Очки!$A$18,0,$C$43-1)-1)</f>
        <v>15</v>
      </c>
      <c r="L12" s="39">
        <f ca="1">IF(F12&lt;E12,OFFSET(Очки!$A$20,2+E12-F12,IF(D12=1,13-E12,10+D12)),0)</f>
        <v>0.7</v>
      </c>
      <c r="M12" s="39">
        <v>2</v>
      </c>
      <c r="N12" s="92"/>
      <c r="O12" s="89">
        <f ca="1">OFFSET(Очки!$A$2,I12,G12+OFFSET(Очки!$A$18,0,$C$43-1)-1)</f>
        <v>10.5</v>
      </c>
      <c r="P12" s="39">
        <f ca="1">IF(I12&lt;H12,OFFSET(Очки!$A$20,2+H12-I12,IF(G12=1,13-H12,10+G12)),0)</f>
        <v>0</v>
      </c>
      <c r="Q12" s="39">
        <v>0.5</v>
      </c>
      <c r="R12" s="90">
        <v>-5</v>
      </c>
      <c r="S12" s="102">
        <f t="shared" ca="1" si="0"/>
        <v>23.7</v>
      </c>
    </row>
    <row r="13" spans="1:19" ht="15.75">
      <c r="A13" s="40">
        <v>7</v>
      </c>
      <c r="B13" s="32" t="s">
        <v>260</v>
      </c>
      <c r="C13" s="33" t="s">
        <v>43</v>
      </c>
      <c r="D13" s="42">
        <v>2</v>
      </c>
      <c r="E13" s="43">
        <v>2</v>
      </c>
      <c r="F13" s="44">
        <v>3</v>
      </c>
      <c r="G13" s="45">
        <v>1</v>
      </c>
      <c r="H13" s="46">
        <v>1</v>
      </c>
      <c r="I13" s="43">
        <v>5</v>
      </c>
      <c r="J13" s="95"/>
      <c r="K13" s="89">
        <f ca="1">OFFSET(Очки!$A$2,F13,D13+OFFSET(Очки!$A$18,0,$C$43-1)-1)</f>
        <v>8.5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v>8</v>
      </c>
      <c r="B14" s="47" t="s">
        <v>292</v>
      </c>
      <c r="C14" s="33" t="s">
        <v>43</v>
      </c>
      <c r="D14" s="42">
        <v>1</v>
      </c>
      <c r="E14" s="43">
        <v>1</v>
      </c>
      <c r="F14" s="44">
        <v>7</v>
      </c>
      <c r="G14" s="45">
        <v>2</v>
      </c>
      <c r="H14" s="46">
        <v>5</v>
      </c>
      <c r="I14" s="43">
        <v>4</v>
      </c>
      <c r="J14" s="95"/>
      <c r="K14" s="89">
        <f ca="1">OFFSET(Очки!$A$2,F14,D14+OFFSET(Очки!$A$18,0,$C$43-1)-1)</f>
        <v>10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7.5</v>
      </c>
      <c r="P14" s="39">
        <f ca="1">IF(I14&lt;H14,OFFSET(Очки!$A$20,2+H14-I14,IF(G14=1,13-H14,10+G14)),0)</f>
        <v>0.7</v>
      </c>
      <c r="Q14" s="39"/>
      <c r="R14" s="90"/>
      <c r="S14" s="102">
        <f t="shared" ca="1" si="0"/>
        <v>18.2</v>
      </c>
    </row>
    <row r="15" spans="1:19" ht="15.75">
      <c r="A15" s="40">
        <v>9</v>
      </c>
      <c r="B15" s="47" t="s">
        <v>100</v>
      </c>
      <c r="C15" s="33" t="s">
        <v>43</v>
      </c>
      <c r="D15" s="42">
        <v>2</v>
      </c>
      <c r="E15" s="43">
        <v>3</v>
      </c>
      <c r="F15" s="44">
        <v>4</v>
      </c>
      <c r="G15" s="45">
        <v>2</v>
      </c>
      <c r="H15" s="46">
        <v>3</v>
      </c>
      <c r="I15" s="43">
        <v>2</v>
      </c>
      <c r="J15" s="95"/>
      <c r="K15" s="89">
        <f ca="1">OFFSET(Очки!$A$2,F15,D15+OFFSET(Очки!$A$18,0,$C$43-1)-1)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OFFSET(Очки!$A$2,I15,G15+OFFSET(Очки!$A$18,0,$C$43-1)-1)</f>
        <v>9.5</v>
      </c>
      <c r="P15" s="39">
        <f ca="1">IF(I15&lt;H15,OFFSET(Очки!$A$20,2+H15-I15,IF(G15=1,13-H15,10+G15)),0)</f>
        <v>0.7</v>
      </c>
      <c r="Q15" s="39"/>
      <c r="R15" s="90"/>
      <c r="S15" s="102">
        <f t="shared" ca="1" si="0"/>
        <v>17.7</v>
      </c>
    </row>
    <row r="16" spans="1:19" ht="15.75">
      <c r="A16" s="40">
        <v>10</v>
      </c>
      <c r="B16" s="47" t="s">
        <v>294</v>
      </c>
      <c r="C16" s="33">
        <v>2.5</v>
      </c>
      <c r="D16" s="42">
        <v>2</v>
      </c>
      <c r="E16" s="43">
        <v>4</v>
      </c>
      <c r="F16" s="44">
        <v>2</v>
      </c>
      <c r="G16" s="45">
        <v>2</v>
      </c>
      <c r="H16" s="46">
        <v>4</v>
      </c>
      <c r="I16" s="43">
        <v>5</v>
      </c>
      <c r="J16" s="95"/>
      <c r="K16" s="89">
        <f ca="1">OFFSET(Очки!$A$2,F16,D16+OFFSET(Очки!$A$18,0,$C$43-1)-1)</f>
        <v>9.5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OFFSET(Очки!$A$2,I16,G16+OFFSET(Очки!$A$18,0,$C$43-1)-1)</f>
        <v>6.5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17.399999999999999</v>
      </c>
    </row>
    <row r="17" spans="1:19" ht="15.75">
      <c r="A17" s="40">
        <v>11</v>
      </c>
      <c r="B17" s="48" t="s">
        <v>296</v>
      </c>
      <c r="C17" s="33">
        <v>15</v>
      </c>
      <c r="D17" s="42">
        <v>2</v>
      </c>
      <c r="E17" s="43">
        <v>1</v>
      </c>
      <c r="F17" s="44">
        <v>5</v>
      </c>
      <c r="G17" s="45">
        <v>2</v>
      </c>
      <c r="H17" s="46">
        <v>2</v>
      </c>
      <c r="I17" s="43">
        <v>3</v>
      </c>
      <c r="J17" s="95"/>
      <c r="K17" s="89">
        <f ca="1">OFFSET(Очки!$A$2,F17,D17+OFFSET(Очки!$A$18,0,$C$43-1)-1)</f>
        <v>6.5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</v>
      </c>
    </row>
    <row r="18" spans="1:19" ht="15.75">
      <c r="A18" s="40">
        <v>12</v>
      </c>
      <c r="B18" s="41" t="s">
        <v>293</v>
      </c>
      <c r="C18" s="33" t="s">
        <v>43</v>
      </c>
      <c r="D18" s="42">
        <v>2</v>
      </c>
      <c r="E18" s="43">
        <v>6</v>
      </c>
      <c r="F18" s="44">
        <v>6</v>
      </c>
      <c r="G18" s="45">
        <v>2</v>
      </c>
      <c r="H18" s="46">
        <v>1</v>
      </c>
      <c r="I18" s="43">
        <v>6</v>
      </c>
      <c r="J18" s="95"/>
      <c r="K18" s="89">
        <f ca="1">OFFSET(Очки!$A$2,F18,D18+OFFSET(Очки!$A$18,0,$C$43-1)-1)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OFFSET(Очки!$A$2,I18,G18+OFFSET(Очки!$A$18,0,$C$43-1)-1)</f>
        <v>6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12</v>
      </c>
    </row>
    <row r="19" spans="1:19" ht="15.75">
      <c r="A19" s="40">
        <v>13</v>
      </c>
      <c r="B19" s="32" t="s">
        <v>295</v>
      </c>
      <c r="C19" s="33"/>
      <c r="D19" s="42">
        <v>2</v>
      </c>
      <c r="E19" s="43">
        <v>7</v>
      </c>
      <c r="F19" s="44">
        <v>7</v>
      </c>
      <c r="G19" s="45">
        <v>2</v>
      </c>
      <c r="H19" s="46">
        <v>7</v>
      </c>
      <c r="I19" s="43">
        <v>7</v>
      </c>
      <c r="J19" s="95"/>
      <c r="K19" s="89">
        <f ca="1">OFFSET(Очки!$A$2,F19,D19+OFFSET(Очки!$A$18,0,$C$43-1)-1)</f>
        <v>5.5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5.5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 hidden="1">
      <c r="A20" s="40" t="e">
        <f ca="1">RANK(S20,S$6:OFFSET(S$6,0,0,COUNTA(B$6:B$42)))</f>
        <v>#N/A</v>
      </c>
      <c r="B20" s="32"/>
      <c r="C20" s="33"/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OFFSET(Очки!$A$2,F20,D20+OFFSET(Очки!$A$18,0,$C$43-1)-1)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ref="S20:S42" ca="1" si="1">SUM(J20:R20)</f>
        <v>0</v>
      </c>
    </row>
    <row r="21" spans="1:19" ht="15.75" hidden="1">
      <c r="A21" s="40" t="e">
        <f ca="1">RANK(S21,S$6:OFFSET(S$6,0,0,COUNTA(B$6:B$42)))</f>
        <v>#N/A</v>
      </c>
      <c r="B21" s="32"/>
      <c r="C21" s="33"/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OFFSET(Очки!$A$2,F21,D21+OFFSET(Очки!$A$18,0,$C$43-1)-1)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RANK(S22,S$6:OFFSET(S$6,0,0,COUNTA(B$6:B$42)))</f>
        <v>#N/A</v>
      </c>
      <c r="B22" s="32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OFFSET(Очки!$A$2,F22,D22+OFFSET(Очки!$A$18,0,$C$43-1)-1)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RANK(S23,S$6:OFFSET(S$6,0,0,COUNTA(B$6:B$42)))</f>
        <v>#N/A</v>
      </c>
      <c r="B23" s="32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OFFSET(Очки!$A$2,F23,D23+OFFSET(Очки!$A$18,0,$C$43-1)-1)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RANK(S24,S$6:OFFSET(S$6,0,0,COUNTA(B$6:B$42)))</f>
        <v>#N/A</v>
      </c>
      <c r="B24" s="32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OFFSET(Очки!$A$2,F24,D24+OFFSET(Очки!$A$18,0,$C$43-1)-1)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14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19">
    <sortCondition descending="1" ref="S6:S19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2">
    <cfRule type="expression" dxfId="3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22" sqref="B2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297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RANK(S6,S$6:OFFSET(S$6,0,0,COUNTA(B$6:B$42)))</f>
        <v>1</v>
      </c>
      <c r="B6" s="144" t="s">
        <v>290</v>
      </c>
      <c r="C6" s="100">
        <v>7.5</v>
      </c>
      <c r="D6" s="34">
        <v>1</v>
      </c>
      <c r="E6" s="35">
        <v>9</v>
      </c>
      <c r="F6" s="36">
        <v>5</v>
      </c>
      <c r="G6" s="37">
        <v>1</v>
      </c>
      <c r="H6" s="38">
        <v>8</v>
      </c>
      <c r="I6" s="35">
        <v>3</v>
      </c>
      <c r="J6" s="94">
        <v>2.5</v>
      </c>
      <c r="K6" s="86">
        <f ca="1">OFFSET(Очки!$A$2,F6,D6+OFFSET(Очки!$A$18,0,$C$43-1)-1)</f>
        <v>11</v>
      </c>
      <c r="L6" s="87">
        <f ca="1">IF(F6&lt;E6,OFFSET(Очки!$A$20,2+E6-F6,IF(D6=1,13-E6,10+D6)),0)</f>
        <v>4.5</v>
      </c>
      <c r="M6" s="87">
        <v>2</v>
      </c>
      <c r="N6" s="91">
        <v>-4</v>
      </c>
      <c r="O6" s="86">
        <f ca="1">OFFSET(Очки!$A$2,I6,G6+OFFSET(Очки!$A$18,0,$C$43-1)-1)</f>
        <v>13</v>
      </c>
      <c r="P6" s="87">
        <f ca="1">IF(I6&lt;H6,OFFSET(Очки!$A$20,2+H6-I6,IF(G6=1,13-H6,10+G6)),0)</f>
        <v>5</v>
      </c>
      <c r="Q6" s="87">
        <v>2</v>
      </c>
      <c r="R6" s="88">
        <v>-4</v>
      </c>
      <c r="S6" s="101">
        <f ca="1">SUM(J6:R6)</f>
        <v>32</v>
      </c>
    </row>
    <row r="7" spans="1:19" ht="15.75" hidden="1">
      <c r="A7" s="40">
        <f ca="1">RANK(S7,S$6:OFFSET(S$6,0,0,COUNTA(B$6:B$42)))</f>
        <v>2</v>
      </c>
      <c r="B7" s="32" t="s">
        <v>272</v>
      </c>
      <c r="C7" s="33" t="s">
        <v>43</v>
      </c>
      <c r="D7" s="42">
        <v>1</v>
      </c>
      <c r="E7" s="43">
        <v>7</v>
      </c>
      <c r="F7" s="44">
        <v>1</v>
      </c>
      <c r="G7" s="45">
        <v>1</v>
      </c>
      <c r="H7" s="46">
        <v>7</v>
      </c>
      <c r="I7" s="43">
        <v>4</v>
      </c>
      <c r="J7" s="95">
        <v>1.5</v>
      </c>
      <c r="K7" s="89">
        <f ca="1">OFFSET(Очки!$A$2,F7,D7+OFFSET(Очки!$A$18,0,$C$43-1)-1)</f>
        <v>15</v>
      </c>
      <c r="L7" s="39">
        <f ca="1">IF(F7&lt;E7,OFFSET(Очки!$A$20,2+E7-F7,IF(D7=1,13-E7,10+D7)),0)</f>
        <v>5.2</v>
      </c>
      <c r="M7" s="39">
        <v>1.5</v>
      </c>
      <c r="N7" s="92"/>
      <c r="O7" s="89">
        <f ca="1">OFFSET(Очки!$A$2,I7,G7+OFFSET(Очки!$A$18,0,$C$43-1)-1)</f>
        <v>12</v>
      </c>
      <c r="P7" s="39">
        <f ca="1">IF(I7&lt;H7,OFFSET(Очки!$A$20,2+H7-I7,IF(G7=1,13-H7,10+G7)),0)</f>
        <v>3</v>
      </c>
      <c r="Q7" s="39">
        <v>2.5</v>
      </c>
      <c r="R7" s="90">
        <f>-4-5</f>
        <v>-9</v>
      </c>
      <c r="S7" s="102">
        <f ca="1">SUM(J7:R7)</f>
        <v>31.700000000000003</v>
      </c>
    </row>
    <row r="8" spans="1:19" ht="15.75">
      <c r="A8" s="40">
        <f ca="1">RANK(S8,S$6:OFFSET(S$6,0,0,COUNTA(B$6:B$42)))</f>
        <v>3</v>
      </c>
      <c r="B8" s="47" t="s">
        <v>274</v>
      </c>
      <c r="C8" s="33">
        <v>7.5</v>
      </c>
      <c r="D8" s="42">
        <v>1</v>
      </c>
      <c r="E8" s="43">
        <v>8</v>
      </c>
      <c r="F8" s="44">
        <v>4</v>
      </c>
      <c r="G8" s="45">
        <v>1</v>
      </c>
      <c r="H8" s="46">
        <v>5</v>
      </c>
      <c r="I8" s="43">
        <v>7</v>
      </c>
      <c r="J8" s="95">
        <v>2</v>
      </c>
      <c r="K8" s="89">
        <f ca="1">OFFSET(Очки!$A$2,F8,D8+OFFSET(Очки!$A$18,0,$C$43-1)-1)</f>
        <v>12</v>
      </c>
      <c r="L8" s="39">
        <f ca="1">IF(F8&lt;E8,OFFSET(Очки!$A$20,2+E8-F8,IF(D8=1,13-E8,10+D8)),0)</f>
        <v>4.2</v>
      </c>
      <c r="M8" s="39">
        <v>0.5</v>
      </c>
      <c r="N8" s="92"/>
      <c r="O8" s="89">
        <f ca="1">OFFSET(Очки!$A$2,I8,G8+OFFSET(Очки!$A$18,0,$C$43-1)-1)</f>
        <v>10</v>
      </c>
      <c r="P8" s="39">
        <f ca="1">IF(I8&lt;H8,OFFSET(Очки!$A$20,2+H8-I8,IF(G8=1,13-H8,10+G8)),0)</f>
        <v>0</v>
      </c>
      <c r="Q8" s="39">
        <v>0.5</v>
      </c>
      <c r="R8" s="90"/>
      <c r="S8" s="102">
        <f ca="1">SUM(J8:R8)</f>
        <v>29.2</v>
      </c>
    </row>
    <row r="9" spans="1:19" ht="15.75">
      <c r="A9" s="40">
        <f ca="1">RANK(S9,S$6:OFFSET(S$6,0,0,COUNTA(B$6:B$42)))</f>
        <v>4</v>
      </c>
      <c r="B9" s="48" t="s">
        <v>88</v>
      </c>
      <c r="C9" s="33" t="s">
        <v>43</v>
      </c>
      <c r="D9" s="42">
        <v>1</v>
      </c>
      <c r="E9" s="43">
        <v>3</v>
      </c>
      <c r="F9" s="44">
        <v>2</v>
      </c>
      <c r="G9" s="45">
        <v>1</v>
      </c>
      <c r="H9" s="46">
        <v>9</v>
      </c>
      <c r="I9" s="43">
        <v>5</v>
      </c>
      <c r="J9" s="95"/>
      <c r="K9" s="89">
        <f ca="1">OFFSET(Очки!$A$2,F9,D9+OFFSET(Очки!$A$18,0,$C$43-1)-1)</f>
        <v>14</v>
      </c>
      <c r="L9" s="39">
        <f ca="1">IF(F9&lt;E9,OFFSET(Очки!$A$20,2+E9-F9,IF(D9=1,13-E9,10+D9)),0)</f>
        <v>0.7</v>
      </c>
      <c r="M9" s="39">
        <v>2.5</v>
      </c>
      <c r="N9" s="92">
        <v>-5</v>
      </c>
      <c r="O9" s="89">
        <f ca="1">OFFSET(Очки!$A$2,I9,G9+OFFSET(Очки!$A$18,0,$C$43-1)-1)</f>
        <v>11</v>
      </c>
      <c r="P9" s="39">
        <f ca="1">IF(I9&lt;H9,OFFSET(Очки!$A$20,2+H9-I9,IF(G9=1,13-H9,10+G9)),0)</f>
        <v>4.5</v>
      </c>
      <c r="Q9" s="39">
        <v>1</v>
      </c>
      <c r="R9" s="90"/>
      <c r="S9" s="102">
        <f ca="1">SUM(J9:R9)</f>
        <v>28.7</v>
      </c>
    </row>
    <row r="10" spans="1:19" ht="15.75">
      <c r="A10" s="40">
        <f ca="1">RANK(S10,S$6:OFFSET(S$6,0,0,COUNTA(B$6:B$42)))</f>
        <v>5</v>
      </c>
      <c r="B10" s="47" t="s">
        <v>276</v>
      </c>
      <c r="C10" s="33">
        <v>2.5</v>
      </c>
      <c r="D10" s="42">
        <v>1</v>
      </c>
      <c r="E10" s="43">
        <v>1</v>
      </c>
      <c r="F10" s="44">
        <v>5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OFFSET(Очки!$A$2,F10,D10+OFFSET(Очки!$A$18,0,$C$43-1)-1)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OFFSET(Очки!$A$2,I10,G10+OFFSET(Очки!$A$18,0,$C$43-1)-1)</f>
        <v>15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ca="1">SUM(J10:R10)</f>
        <v>27.5</v>
      </c>
    </row>
    <row r="11" spans="1:19" ht="15.75">
      <c r="A11" s="40">
        <f ca="1">RANK(S11,S$6:OFFSET(S$6,0,0,COUNTA(B$6:B$42)))</f>
        <v>6</v>
      </c>
      <c r="B11" s="32" t="s">
        <v>278</v>
      </c>
      <c r="C11" s="33" t="s">
        <v>43</v>
      </c>
      <c r="D11" s="42">
        <v>1</v>
      </c>
      <c r="E11" s="43">
        <v>4</v>
      </c>
      <c r="F11" s="44">
        <v>3</v>
      </c>
      <c r="G11" s="45">
        <v>1</v>
      </c>
      <c r="H11" s="46">
        <v>4</v>
      </c>
      <c r="I11" s="43">
        <v>5</v>
      </c>
      <c r="J11" s="95"/>
      <c r="K11" s="89">
        <f ca="1">OFFSET(Очки!$A$2,F11,D11+OFFSET(Очки!$A$18,0,$C$43-1)-1)</f>
        <v>13</v>
      </c>
      <c r="L11" s="39">
        <f ca="1">IF(F11&lt;E11,OFFSET(Очки!$A$20,2+E11-F11,IF(D11=1,13-E11,10+D11)),0)</f>
        <v>0.8</v>
      </c>
      <c r="M11" s="39"/>
      <c r="N11" s="92"/>
      <c r="O11" s="89">
        <f ca="1">OFFSET(Очки!$A$2,I11,G11+OFFSET(Очки!$A$18,0,$C$43-1)-1)</f>
        <v>11</v>
      </c>
      <c r="P11" s="39">
        <f ca="1">IF(I11&lt;H11,OFFSET(Очки!$A$20,2+H11-I11,IF(G11=1,13-H11,10+G11)),0)</f>
        <v>0</v>
      </c>
      <c r="Q11" s="39"/>
      <c r="R11" s="90"/>
      <c r="S11" s="102">
        <f ca="1">SUM(J11:R11)</f>
        <v>24.8</v>
      </c>
    </row>
    <row r="12" spans="1:19" ht="15.75">
      <c r="A12" s="40">
        <f ca="1">RANK(S12,S$6:OFFSET(S$6,0,0,COUNTA(B$6:B$42)))</f>
        <v>7</v>
      </c>
      <c r="B12" s="41" t="s">
        <v>254</v>
      </c>
      <c r="C12" s="33">
        <v>10</v>
      </c>
      <c r="D12" s="42">
        <v>2</v>
      </c>
      <c r="E12" s="43">
        <v>8</v>
      </c>
      <c r="F12" s="44">
        <v>5</v>
      </c>
      <c r="G12" s="45">
        <v>1</v>
      </c>
      <c r="H12" s="46">
        <v>3</v>
      </c>
      <c r="I12" s="43">
        <v>2</v>
      </c>
      <c r="J12" s="95"/>
      <c r="K12" s="89">
        <f ca="1">OFFSET(Очки!$A$2,F12,D12+OFFSET(Очки!$A$18,0,$C$43-1)-1)</f>
        <v>6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OFFSET(Очки!$A$2,I12,G12+OFFSET(Очки!$A$18,0,$C$43-1)-1)</f>
        <v>14</v>
      </c>
      <c r="P12" s="39">
        <f ca="1">IF(I12&lt;H12,OFFSET(Очки!$A$20,2+H12-I12,IF(G12=1,13-H12,10+G12)),0)</f>
        <v>0.7</v>
      </c>
      <c r="Q12" s="39"/>
      <c r="R12" s="90"/>
      <c r="S12" s="102">
        <f ca="1">SUM(J12:R12)</f>
        <v>22.8</v>
      </c>
    </row>
    <row r="13" spans="1:19" ht="15.75">
      <c r="A13" s="40">
        <f ca="1">RANK(S13,S$6:OFFSET(S$6,0,0,COUNTA(B$6:B$42)))</f>
        <v>8</v>
      </c>
      <c r="B13" s="47" t="s">
        <v>271</v>
      </c>
      <c r="C13" s="33" t="s">
        <v>43</v>
      </c>
      <c r="D13" s="42">
        <v>1</v>
      </c>
      <c r="E13" s="43">
        <v>2</v>
      </c>
      <c r="F13" s="44">
        <v>9</v>
      </c>
      <c r="G13" s="45">
        <v>1</v>
      </c>
      <c r="H13" s="46">
        <v>2</v>
      </c>
      <c r="I13" s="43">
        <v>6</v>
      </c>
      <c r="J13" s="95"/>
      <c r="K13" s="89">
        <f ca="1">OFFSET(Очки!$A$2,F13,D13+OFFSET(Очки!$A$18,0,$C$43-1)-1)</f>
        <v>9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ca="1">SUM(J13:R13)</f>
        <v>19.5</v>
      </c>
    </row>
    <row r="14" spans="1:19" ht="15.75">
      <c r="A14" s="40">
        <f ca="1">RANK(S14,S$6:OFFSET(S$6,0,0,COUNTA(B$6:B$42)))</f>
        <v>9</v>
      </c>
      <c r="B14" s="47" t="s">
        <v>292</v>
      </c>
      <c r="C14" s="33">
        <v>10</v>
      </c>
      <c r="D14" s="42">
        <v>2</v>
      </c>
      <c r="E14" s="43">
        <v>5</v>
      </c>
      <c r="F14" s="44">
        <v>2</v>
      </c>
      <c r="G14" s="45">
        <v>2</v>
      </c>
      <c r="H14" s="46">
        <v>8</v>
      </c>
      <c r="I14" s="43">
        <v>6</v>
      </c>
      <c r="J14" s="95"/>
      <c r="K14" s="89">
        <f ca="1">OFFSET(Очки!$A$2,F14,D14+OFFSET(Очки!$A$18,0,$C$43-1)-1)</f>
        <v>9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OFFSET(Очки!$A$2,I14,G14+OFFSET(Очки!$A$18,0,$C$43-1)-1)</f>
        <v>5.5</v>
      </c>
      <c r="P14" s="39">
        <f ca="1">IF(I14&lt;H14,OFFSET(Очки!$A$20,2+H14-I14,IF(G14=1,13-H14,10+G14)),0)</f>
        <v>1.4</v>
      </c>
      <c r="Q14" s="39"/>
      <c r="R14" s="90"/>
      <c r="S14" s="102">
        <f ca="1">SUM(J14:R14)</f>
        <v>18</v>
      </c>
    </row>
    <row r="15" spans="1:19" ht="15.75">
      <c r="A15" s="40">
        <f ca="1">RANK(S15,S$6:OFFSET(S$6,0,0,COUNTA(B$6:B$42)))</f>
        <v>10</v>
      </c>
      <c r="B15" s="32" t="s">
        <v>54</v>
      </c>
      <c r="C15" s="33" t="s">
        <v>43</v>
      </c>
      <c r="D15" s="42">
        <v>1</v>
      </c>
      <c r="E15" s="43">
        <v>6</v>
      </c>
      <c r="F15" s="44">
        <v>7</v>
      </c>
      <c r="G15" s="45">
        <v>2</v>
      </c>
      <c r="H15" s="46">
        <v>7</v>
      </c>
      <c r="I15" s="43">
        <v>3</v>
      </c>
      <c r="J15" s="95">
        <v>1</v>
      </c>
      <c r="K15" s="89">
        <f ca="1">OFFSET(Очки!$A$2,F15,D15+OFFSET(Очки!$A$18,0,$C$43-1)-1)</f>
        <v>10</v>
      </c>
      <c r="L15" s="39">
        <f ca="1">IF(F15&lt;E15,OFFSET(Очки!$A$20,2+E15-F15,IF(D15=1,13-E15,10+D15)),0)</f>
        <v>0</v>
      </c>
      <c r="M15" s="39"/>
      <c r="N15" s="92">
        <v>-4</v>
      </c>
      <c r="O15" s="89">
        <f ca="1">OFFSET(Очки!$A$2,I15,G15+OFFSET(Очки!$A$18,0,$C$43-1)-1)</f>
        <v>8</v>
      </c>
      <c r="P15" s="39">
        <f ca="1">IF(I15&lt;H15,OFFSET(Очки!$A$20,2+H15-I15,IF(G15=1,13-H15,10+G15)),0)</f>
        <v>2.8</v>
      </c>
      <c r="Q15" s="39"/>
      <c r="R15" s="90"/>
      <c r="S15" s="102">
        <f ca="1">SUM(J15:R15)</f>
        <v>17.8</v>
      </c>
    </row>
    <row r="16" spans="1:19" ht="15.75">
      <c r="A16" s="40">
        <f ca="1">RANK(S16,S$6:OFFSET(S$6,0,0,COUNTA(B$6:B$42)))</f>
        <v>11</v>
      </c>
      <c r="B16" s="32" t="s">
        <v>100</v>
      </c>
      <c r="C16" s="33"/>
      <c r="D16" s="42">
        <v>2</v>
      </c>
      <c r="E16" s="43">
        <v>3</v>
      </c>
      <c r="F16" s="44">
        <v>1</v>
      </c>
      <c r="G16" s="45">
        <v>2</v>
      </c>
      <c r="H16" s="46">
        <v>4</v>
      </c>
      <c r="I16" s="43">
        <v>5</v>
      </c>
      <c r="J16" s="95"/>
      <c r="K16" s="89">
        <f ca="1">OFFSET(Очки!$A$2,F16,D16+OFFSET(Очки!$A$18,0,$C$43-1)-1)</f>
        <v>10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OFFSET(Очки!$A$2,I16,G16+OFFSET(Очки!$A$18,0,$C$43-1)-1)</f>
        <v>6</v>
      </c>
      <c r="P16" s="39">
        <f ca="1">IF(I16&lt;H16,OFFSET(Очки!$A$20,2+H16-I16,IF(G16=1,13-H16,10+G16)),0)</f>
        <v>0</v>
      </c>
      <c r="Q16" s="39"/>
      <c r="R16" s="90"/>
      <c r="S16" s="102">
        <f ca="1">SUM(J16:R16)</f>
        <v>17.399999999999999</v>
      </c>
    </row>
    <row r="17" spans="1:19" ht="15.75">
      <c r="A17" s="40">
        <f ca="1">RANK(S17,S$6:OFFSET(S$6,0,0,COUNTA(B$6:B$42)))</f>
        <v>12</v>
      </c>
      <c r="B17" s="32" t="s">
        <v>299</v>
      </c>
      <c r="C17" s="33"/>
      <c r="D17" s="42">
        <v>2</v>
      </c>
      <c r="E17" s="43">
        <v>1</v>
      </c>
      <c r="F17" s="44">
        <v>4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OFFSET(Очки!$A$2,F17,D17+OFFSET(Очки!$A$18,0,$C$43-1)-1)</f>
        <v>7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10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17</v>
      </c>
    </row>
    <row r="18" spans="1:19" ht="15.75">
      <c r="A18" s="40">
        <f ca="1">RANK(S18,S$6:OFFSET(S$6,0,0,COUNTA(B$6:B$42)))</f>
        <v>13</v>
      </c>
      <c r="B18" s="48" t="s">
        <v>298</v>
      </c>
      <c r="C18" s="33" t="s">
        <v>43</v>
      </c>
      <c r="D18" s="42">
        <v>2</v>
      </c>
      <c r="E18" s="43">
        <v>7</v>
      </c>
      <c r="F18" s="44">
        <v>3</v>
      </c>
      <c r="G18" s="45">
        <v>1</v>
      </c>
      <c r="H18" s="46">
        <v>6</v>
      </c>
      <c r="I18" s="43">
        <v>9</v>
      </c>
      <c r="J18" s="95"/>
      <c r="K18" s="89">
        <f ca="1">OFFSET(Очки!$A$2,F18,D18+OFFSET(Очки!$A$18,0,$C$43-1)-1)</f>
        <v>8</v>
      </c>
      <c r="L18" s="39">
        <f ca="1">IF(F18&lt;E18,OFFSET(Очки!$A$20,2+E18-F18,IF(D18=1,13-E18,10+D18)),0)</f>
        <v>2.8</v>
      </c>
      <c r="M18" s="39">
        <v>1</v>
      </c>
      <c r="N18" s="92">
        <v>-4</v>
      </c>
      <c r="O18" s="89">
        <f ca="1">OFFSET(Очки!$A$2,I18,G18+OFFSET(Очки!$A$18,0,$C$43-1)-1)</f>
        <v>9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16.8</v>
      </c>
    </row>
    <row r="19" spans="1:19" ht="15.75">
      <c r="A19" s="40">
        <f ca="1">RANK(S19,S$6:OFFSET(S$6,0,0,COUNTA(B$6:B$42)))</f>
        <v>14</v>
      </c>
      <c r="B19" s="32" t="s">
        <v>87</v>
      </c>
      <c r="C19" s="33" t="s">
        <v>43</v>
      </c>
      <c r="D19" s="42">
        <v>2</v>
      </c>
      <c r="E19" s="43">
        <v>4</v>
      </c>
      <c r="F19" s="44">
        <v>7</v>
      </c>
      <c r="G19" s="45">
        <v>2</v>
      </c>
      <c r="H19" s="46">
        <v>5</v>
      </c>
      <c r="I19" s="43">
        <v>2</v>
      </c>
      <c r="J19" s="95"/>
      <c r="K19" s="89">
        <f ca="1">OFFSET(Очки!$A$2,F19,D19+OFFSET(Очки!$A$18,0,$C$43-1)-1)</f>
        <v>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9</v>
      </c>
      <c r="P19" s="39">
        <f ca="1">IF(I19&lt;H19,OFFSET(Очки!$A$20,2+H19-I19,IF(G19=1,13-H19,10+G19)),0)</f>
        <v>2.1</v>
      </c>
      <c r="Q19" s="39"/>
      <c r="R19" s="90"/>
      <c r="S19" s="102">
        <f ca="1">SUM(J19:R19)</f>
        <v>16.100000000000001</v>
      </c>
    </row>
    <row r="20" spans="1:19" ht="15.75">
      <c r="A20" s="40">
        <f ca="1">RANK(S20,S$6:OFFSET(S$6,0,0,COUNTA(B$6:B$42)))</f>
        <v>15</v>
      </c>
      <c r="B20" s="48" t="s">
        <v>296</v>
      </c>
      <c r="C20" s="33" t="s">
        <v>43</v>
      </c>
      <c r="D20" s="42">
        <v>2</v>
      </c>
      <c r="E20" s="43">
        <v>6</v>
      </c>
      <c r="F20" s="44">
        <v>7</v>
      </c>
      <c r="G20" s="45">
        <v>2</v>
      </c>
      <c r="H20" s="46">
        <v>3</v>
      </c>
      <c r="I20" s="43">
        <v>3</v>
      </c>
      <c r="J20" s="95"/>
      <c r="K20" s="89">
        <f ca="1">OFFSET(Очки!$A$2,F20,D20+OFFSET(Очки!$A$18,0,$C$43-1)-1)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8</v>
      </c>
      <c r="P20" s="39">
        <f ca="1">IF(I20&lt;H20,OFFSET(Очки!$A$20,2+H20-I20,IF(G20=1,13-H20,10+G20)),0)</f>
        <v>0</v>
      </c>
      <c r="Q20" s="39"/>
      <c r="R20" s="90"/>
      <c r="S20" s="102">
        <f ca="1">SUM(J20:R20)</f>
        <v>13</v>
      </c>
    </row>
    <row r="21" spans="1:19" ht="15.75">
      <c r="A21" s="40">
        <f ca="1">RANK(S21,S$6:OFFSET(S$6,0,0,COUNTA(B$6:B$42)))</f>
        <v>16</v>
      </c>
      <c r="B21" s="32" t="s">
        <v>260</v>
      </c>
      <c r="C21" s="33">
        <v>10</v>
      </c>
      <c r="D21" s="42">
        <v>2</v>
      </c>
      <c r="E21" s="43">
        <v>2</v>
      </c>
      <c r="F21" s="44">
        <v>6</v>
      </c>
      <c r="G21" s="45">
        <v>2</v>
      </c>
      <c r="H21" s="46">
        <v>2</v>
      </c>
      <c r="I21" s="43">
        <v>5</v>
      </c>
      <c r="J21" s="95"/>
      <c r="K21" s="89">
        <f ca="1">OFFSET(Очки!$A$2,F21,D21+OFFSET(Очки!$A$18,0,$C$43-1)-1)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6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11.5</v>
      </c>
    </row>
    <row r="22" spans="1:19" ht="15.75">
      <c r="A22" s="40">
        <f ca="1">RANK(S22,S$6:OFFSET(S$6,0,0,COUNTA(B$6:B$42)))</f>
        <v>17</v>
      </c>
      <c r="B22" s="32" t="s">
        <v>203</v>
      </c>
      <c r="C22" s="33"/>
      <c r="D22" s="42">
        <v>1</v>
      </c>
      <c r="E22" s="43">
        <v>5</v>
      </c>
      <c r="F22" s="44">
        <v>7</v>
      </c>
      <c r="G22" s="45">
        <v>2</v>
      </c>
      <c r="H22" s="46">
        <v>6</v>
      </c>
      <c r="I22" s="43">
        <v>8</v>
      </c>
      <c r="J22" s="95">
        <v>0.5</v>
      </c>
      <c r="K22" s="89">
        <f ca="1">OFFSET(Очки!$A$2,F22,D22+OFFSET(Очки!$A$18,0,$C$43-1)-1)</f>
        <v>10</v>
      </c>
      <c r="L22" s="39">
        <f ca="1">IF(F22&lt;E22,OFFSET(Очки!$A$20,2+E22-F22,IF(D22=1,13-E22,10+D22)),0)</f>
        <v>0</v>
      </c>
      <c r="M22" s="39"/>
      <c r="N22" s="92">
        <f>-4-3</f>
        <v>-7</v>
      </c>
      <c r="O22" s="89">
        <f ca="1">OFFSET(Очки!$A$2,I22,G22+OFFSET(Очки!$A$18,0,$C$43-1)-1)</f>
        <v>4.5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8</v>
      </c>
    </row>
    <row r="23" spans="1:19" ht="15.75" hidden="1">
      <c r="A23" s="40" t="e">
        <f ca="1">RANK(S23,S$6:OFFSET(S$6,0,0,COUNTA(B$6:B$42)))</f>
        <v>#N/A</v>
      </c>
      <c r="B23" s="32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OFFSET(Очки!$A$2,F23,D23+OFFSET(Очки!$A$18,0,$C$43-1)-1)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ref="S6:S42" ca="1" si="0">SUM(J23:R23)</f>
        <v>0</v>
      </c>
    </row>
    <row r="24" spans="1:19" ht="15.75" hidden="1">
      <c r="A24" s="40" t="e">
        <f ca="1">RANK(S24,S$6:OFFSET(S$6,0,0,COUNTA(B$6:B$42)))</f>
        <v>#N/A</v>
      </c>
      <c r="B24" s="32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OFFSET(Очки!$A$2,F24,D24+OFFSET(Очки!$A$18,0,$C$43-1)-1)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0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0"/>
        <v>0</v>
      </c>
    </row>
    <row r="43" spans="1:19" ht="15.75">
      <c r="A43" s="60"/>
      <c r="B43" s="61" t="s">
        <v>44</v>
      </c>
      <c r="C43" s="61">
        <f>COUNTA(B6:B42)</f>
        <v>17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21">
    <sortCondition descending="1" ref="S6:S2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2">
    <cfRule type="expression" dxfId="2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A3" zoomScale="80" zoomScaleNormal="80" workbookViewId="0">
      <selection activeCell="A43" sqref="A43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300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v>1</v>
      </c>
      <c r="B6" s="85" t="s">
        <v>278</v>
      </c>
      <c r="C6" s="100"/>
      <c r="D6" s="34">
        <v>1</v>
      </c>
      <c r="E6" s="35">
        <v>10</v>
      </c>
      <c r="F6" s="36">
        <v>8</v>
      </c>
      <c r="G6" s="37">
        <v>1</v>
      </c>
      <c r="H6" s="38">
        <v>2</v>
      </c>
      <c r="I6" s="35">
        <v>1</v>
      </c>
      <c r="J6" s="94">
        <v>1.5</v>
      </c>
      <c r="K6" s="86">
        <f ca="1">OFFSET(Очки!$A$2,F6,D6+OFFSET(Очки!$A$18,0,$C$43-1)-1)</f>
        <v>10.5</v>
      </c>
      <c r="L6" s="87">
        <f ca="1">IF(F6&lt;E6,OFFSET(Очки!$A$20,2+E6-F6,IF(D6=1,13-E6,10+D6)),0)</f>
        <v>2.4</v>
      </c>
      <c r="M6" s="87"/>
      <c r="N6" s="91"/>
      <c r="O6" s="86">
        <f ca="1">OFFSET(Очки!$A$2,I6,G6+OFFSET(Очки!$A$18,0,$C$43-1)-1)</f>
        <v>16</v>
      </c>
      <c r="P6" s="87">
        <f ca="1">IF(I6&lt;H6,OFFSET(Очки!$A$20,2+H6-I6,IF(G6=1,13-H6,10+G6)),0)</f>
        <v>0.7</v>
      </c>
      <c r="Q6" s="87">
        <v>1</v>
      </c>
      <c r="R6" s="88"/>
      <c r="S6" s="101">
        <f ca="1">SUM(J6:R6)</f>
        <v>32.099999999999994</v>
      </c>
    </row>
    <row r="7" spans="1:19" ht="15.75">
      <c r="A7" s="40">
        <v>2</v>
      </c>
      <c r="B7" s="32" t="s">
        <v>274</v>
      </c>
      <c r="C7" s="33">
        <v>7.5</v>
      </c>
      <c r="D7" s="42">
        <v>1</v>
      </c>
      <c r="E7" s="43">
        <v>9</v>
      </c>
      <c r="F7" s="44">
        <v>11</v>
      </c>
      <c r="G7" s="45">
        <v>1</v>
      </c>
      <c r="H7" s="46">
        <v>10</v>
      </c>
      <c r="I7" s="43">
        <v>3</v>
      </c>
      <c r="J7" s="95">
        <v>1</v>
      </c>
      <c r="K7" s="89">
        <f ca="1">OFFSET(Очки!$A$2,F7,D7+OFFSET(Очки!$A$18,0,$C$43-1)-1)</f>
        <v>9</v>
      </c>
      <c r="L7" s="39">
        <f ca="1">IF(F7&lt;E7,OFFSET(Очки!$A$20,2+E7-F7,IF(D7=1,13-E7,10+D7)),0)</f>
        <v>0</v>
      </c>
      <c r="M7" s="39">
        <v>1.5</v>
      </c>
      <c r="N7" s="92">
        <f>-2-4</f>
        <v>-6</v>
      </c>
      <c r="O7" s="89">
        <f ca="1">OFFSET(Очки!$A$2,I7,G7+OFFSET(Очки!$A$18,0,$C$43-1)-1)</f>
        <v>14</v>
      </c>
      <c r="P7" s="39">
        <f ca="1">IF(I7&lt;H7,OFFSET(Очки!$A$20,2+H7-I7,IF(G7=1,13-H7,10+G7)),0)</f>
        <v>7.3999999999999995</v>
      </c>
      <c r="Q7" s="39">
        <v>2.5</v>
      </c>
      <c r="R7" s="90"/>
      <c r="S7" s="102">
        <f ca="1">SUM(J7:R7)</f>
        <v>29.4</v>
      </c>
    </row>
    <row r="8" spans="1:19" ht="15.75">
      <c r="A8" s="40">
        <v>3</v>
      </c>
      <c r="B8" s="32" t="s">
        <v>54</v>
      </c>
      <c r="C8" s="33"/>
      <c r="D8" s="42">
        <v>1</v>
      </c>
      <c r="E8" s="43">
        <v>6</v>
      </c>
      <c r="F8" s="44">
        <v>2</v>
      </c>
      <c r="G8" s="45">
        <v>1</v>
      </c>
      <c r="H8" s="46">
        <v>8</v>
      </c>
      <c r="I8" s="43">
        <v>11</v>
      </c>
      <c r="J8" s="95"/>
      <c r="K8" s="89">
        <f ca="1">OFFSET(Очки!$A$2,F8,D8+OFFSET(Очки!$A$18,0,$C$43-1)-1)</f>
        <v>15</v>
      </c>
      <c r="L8" s="39">
        <f ca="1">IF(F8&lt;E8,OFFSET(Очки!$A$20,2+E8-F8,IF(D8=1,13-E8,10+D8)),0)</f>
        <v>3.4000000000000004</v>
      </c>
      <c r="M8" s="39">
        <v>0.5</v>
      </c>
      <c r="N8" s="92"/>
      <c r="O8" s="89">
        <f ca="1">OFFSET(Очки!$A$2,I8,G8+OFFSET(Очки!$A$18,0,$C$43-1)-1)</f>
        <v>9</v>
      </c>
      <c r="P8" s="39">
        <f ca="1">IF(I8&lt;H8,OFFSET(Очки!$A$20,2+H8-I8,IF(G8=1,13-H8,10+G8)),0)</f>
        <v>0</v>
      </c>
      <c r="Q8" s="39"/>
      <c r="R8" s="90"/>
      <c r="S8" s="102">
        <f ca="1">SUM(J8:R8)</f>
        <v>27.9</v>
      </c>
    </row>
    <row r="9" spans="1:19" ht="15.75">
      <c r="A9" s="40">
        <v>4</v>
      </c>
      <c r="B9" s="32" t="s">
        <v>88</v>
      </c>
      <c r="C9" s="33">
        <v>10</v>
      </c>
      <c r="D9" s="42">
        <v>2</v>
      </c>
      <c r="E9" s="43">
        <v>9</v>
      </c>
      <c r="F9" s="44">
        <v>1</v>
      </c>
      <c r="G9" s="45">
        <v>1</v>
      </c>
      <c r="H9" s="46">
        <v>11</v>
      </c>
      <c r="I9" s="43">
        <v>9</v>
      </c>
      <c r="J9" s="95"/>
      <c r="K9" s="89">
        <f ca="1">OFFSET(Очки!$A$2,F9,D9+OFFSET(Очки!$A$18,0,$C$43-1)-1)</f>
        <v>11.5</v>
      </c>
      <c r="L9" s="39">
        <f ca="1">IF(F9&lt;E9,OFFSET(Очки!$A$20,2+E9-F9,IF(D9=1,13-E9,10+D9)),0)</f>
        <v>5.6</v>
      </c>
      <c r="M9" s="39">
        <v>2</v>
      </c>
      <c r="N9" s="92">
        <v>-4</v>
      </c>
      <c r="O9" s="89">
        <f ca="1">OFFSET(Очки!$A$2,I9,G9+OFFSET(Очки!$A$18,0,$C$43-1)-1)</f>
        <v>10</v>
      </c>
      <c r="P9" s="39">
        <f ca="1">IF(I9&lt;H9,OFFSET(Очки!$A$20,2+H9-I9,IF(G9=1,13-H9,10+G9)),0)</f>
        <v>2.5</v>
      </c>
      <c r="Q9" s="39"/>
      <c r="R9" s="90"/>
      <c r="S9" s="102">
        <f ca="1">SUM(J9:R9)</f>
        <v>27.6</v>
      </c>
    </row>
    <row r="10" spans="1:19" ht="15.75">
      <c r="A10" s="40">
        <v>5</v>
      </c>
      <c r="B10" s="32" t="s">
        <v>87</v>
      </c>
      <c r="C10" s="33"/>
      <c r="D10" s="42">
        <v>1</v>
      </c>
      <c r="E10" s="43">
        <v>7</v>
      </c>
      <c r="F10" s="44">
        <v>7</v>
      </c>
      <c r="G10" s="45">
        <v>1</v>
      </c>
      <c r="H10" s="46">
        <v>3</v>
      </c>
      <c r="I10" s="43">
        <v>2</v>
      </c>
      <c r="J10" s="95"/>
      <c r="K10" s="89">
        <f ca="1">OFFSET(Очки!$A$2,F10,D10+OFFSET(Очки!$A$18,0,$C$43-1)-1)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OFFSET(Очки!$A$2,I10,G10+OFFSET(Очки!$A$18,0,$C$43-1)-1)</f>
        <v>15</v>
      </c>
      <c r="P10" s="39">
        <f ca="1">IF(I10&lt;H10,OFFSET(Очки!$A$20,2+H10-I10,IF(G10=1,13-H10,10+G10)),0)</f>
        <v>0.7</v>
      </c>
      <c r="Q10" s="39">
        <v>0.5</v>
      </c>
      <c r="R10" s="90"/>
      <c r="S10" s="102">
        <f ca="1">SUM(J10:R10)</f>
        <v>27.2</v>
      </c>
    </row>
    <row r="11" spans="1:19" ht="15.75">
      <c r="A11" s="40">
        <v>6</v>
      </c>
      <c r="B11" s="47" t="s">
        <v>301</v>
      </c>
      <c r="C11" s="33" t="s">
        <v>43</v>
      </c>
      <c r="D11" s="42">
        <v>2</v>
      </c>
      <c r="E11" s="43">
        <v>7</v>
      </c>
      <c r="F11" s="44">
        <v>1</v>
      </c>
      <c r="G11" s="45">
        <v>1</v>
      </c>
      <c r="H11" s="46">
        <v>1</v>
      </c>
      <c r="I11" s="43">
        <v>10</v>
      </c>
      <c r="J11" s="95"/>
      <c r="K11" s="89">
        <f ca="1">OFFSET(Очки!$A$2,F11,D11+OFFSET(Очки!$A$18,0,$C$43-1)-1)</f>
        <v>11.5</v>
      </c>
      <c r="L11" s="39">
        <f ca="1">IF(F11&lt;E11,OFFSET(Очки!$A$20,2+E11-F11,IF(D11=1,13-E11,10+D11)),0)</f>
        <v>4.2</v>
      </c>
      <c r="M11" s="39"/>
      <c r="N11" s="92"/>
      <c r="O11" s="89">
        <f ca="1">OFFSET(Очки!$A$2,I11,G11+OFFSET(Очки!$A$18,0,$C$43-1)-1)</f>
        <v>9.5</v>
      </c>
      <c r="P11" s="39">
        <f ca="1">IF(I11&lt;H11,OFFSET(Очки!$A$20,2+H11-I11,IF(G11=1,13-H11,10+G11)),0)</f>
        <v>0</v>
      </c>
      <c r="Q11" s="39"/>
      <c r="R11" s="90"/>
      <c r="S11" s="102">
        <f ca="1">SUM(J11:R11)</f>
        <v>25.2</v>
      </c>
    </row>
    <row r="12" spans="1:19" ht="15.75">
      <c r="A12" s="40">
        <v>6</v>
      </c>
      <c r="B12" s="48" t="s">
        <v>271</v>
      </c>
      <c r="C12" s="33" t="s">
        <v>43</v>
      </c>
      <c r="D12" s="42">
        <v>1</v>
      </c>
      <c r="E12" s="43">
        <v>2</v>
      </c>
      <c r="F12" s="44">
        <v>1</v>
      </c>
      <c r="G12" s="45">
        <v>1</v>
      </c>
      <c r="H12" s="46">
        <v>7</v>
      </c>
      <c r="I12" s="43">
        <v>12</v>
      </c>
      <c r="J12" s="95"/>
      <c r="K12" s="89">
        <f ca="1">OFFSET(Очки!$A$2,F12,D12+OFFSET(Очки!$A$18,0,$C$43-1)-1)</f>
        <v>16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OFFSET(Очки!$A$2,I12,G12+OFFSET(Очки!$A$18,0,$C$43-1)-1)</f>
        <v>8.5</v>
      </c>
      <c r="P12" s="39">
        <f ca="1">IF(I12&lt;H12,OFFSET(Очки!$A$20,2+H12-I12,IF(G12=1,13-H12,10+G12)),0)</f>
        <v>0</v>
      </c>
      <c r="Q12" s="39"/>
      <c r="R12" s="90"/>
      <c r="S12" s="102">
        <f ca="1">SUM(J12:R12)</f>
        <v>25.2</v>
      </c>
    </row>
    <row r="13" spans="1:19" ht="15.75">
      <c r="A13" s="40">
        <v>8</v>
      </c>
      <c r="B13" s="48" t="s">
        <v>290</v>
      </c>
      <c r="C13" s="33">
        <v>5</v>
      </c>
      <c r="D13" s="42">
        <v>1</v>
      </c>
      <c r="E13" s="43">
        <v>4</v>
      </c>
      <c r="F13" s="44">
        <v>11</v>
      </c>
      <c r="G13" s="45">
        <v>1</v>
      </c>
      <c r="H13" s="46">
        <v>9</v>
      </c>
      <c r="I13" s="43">
        <v>6</v>
      </c>
      <c r="J13" s="95"/>
      <c r="K13" s="89">
        <f ca="1">OFFSET(Очки!$A$2,F13,D13+OFFSET(Очки!$A$18,0,$C$43-1)-1)</f>
        <v>9</v>
      </c>
      <c r="L13" s="39">
        <f ca="1">IF(F13&lt;E13,OFFSET(Очки!$A$20,2+E13-F13,IF(D13=1,13-E13,10+D13)),0)</f>
        <v>0</v>
      </c>
      <c r="M13" s="39">
        <v>1</v>
      </c>
      <c r="N13" s="92"/>
      <c r="O13" s="89">
        <f ca="1">OFFSET(Очки!$A$2,I13,G13+OFFSET(Очки!$A$18,0,$C$43-1)-1)</f>
        <v>11.5</v>
      </c>
      <c r="P13" s="39">
        <f ca="1">IF(I13&lt;H13,OFFSET(Очки!$A$20,2+H13-I13,IF(G13=1,13-H13,10+G13)),0)</f>
        <v>3.5</v>
      </c>
      <c r="Q13" s="39"/>
      <c r="R13" s="90"/>
      <c r="S13" s="102">
        <f ca="1">SUM(J13:R13)</f>
        <v>25</v>
      </c>
    </row>
    <row r="14" spans="1:19" ht="15.75">
      <c r="A14" s="40">
        <v>9</v>
      </c>
      <c r="B14" s="41" t="s">
        <v>100</v>
      </c>
      <c r="C14" s="33">
        <v>20</v>
      </c>
      <c r="D14" s="42">
        <v>1</v>
      </c>
      <c r="E14" s="43">
        <v>1</v>
      </c>
      <c r="F14" s="44">
        <v>4</v>
      </c>
      <c r="G14" s="45">
        <v>2</v>
      </c>
      <c r="H14" s="46">
        <v>7</v>
      </c>
      <c r="I14" s="43">
        <v>4</v>
      </c>
      <c r="J14" s="95"/>
      <c r="K14" s="89">
        <f ca="1">OFFSET(Очки!$A$2,F14,D14+OFFSET(Очки!$A$18,0,$C$43-1)-1)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8.5</v>
      </c>
      <c r="P14" s="39">
        <f ca="1">IF(I14&lt;H14,OFFSET(Очки!$A$20,2+H14-I14,IF(G14=1,13-H14,10+G14)),0)</f>
        <v>2.1</v>
      </c>
      <c r="Q14" s="39"/>
      <c r="R14" s="90"/>
      <c r="S14" s="102">
        <f ca="1">SUM(J14:R14)</f>
        <v>23.6</v>
      </c>
    </row>
    <row r="15" spans="1:19" ht="15.75">
      <c r="A15" s="40">
        <v>10</v>
      </c>
      <c r="B15" s="32" t="s">
        <v>292</v>
      </c>
      <c r="C15" s="33">
        <v>10</v>
      </c>
      <c r="D15" s="42">
        <v>1</v>
      </c>
      <c r="E15" s="43">
        <v>3</v>
      </c>
      <c r="F15" s="44">
        <v>5</v>
      </c>
      <c r="G15" s="45">
        <v>2</v>
      </c>
      <c r="H15" s="46">
        <v>10</v>
      </c>
      <c r="I15" s="43">
        <v>3</v>
      </c>
      <c r="J15" s="95"/>
      <c r="K15" s="89">
        <f ca="1">OFFSET(Очки!$A$2,F15,D15+OFFSET(Очки!$A$18,0,$C$43-1)-1)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OFFSET(Очки!$A$2,I15,G15+OFFSET(Очки!$A$18,0,$C$43-1)-1)</f>
        <v>9.5</v>
      </c>
      <c r="P15" s="39">
        <f ca="1">IF(I15&lt;H15,OFFSET(Очки!$A$20,2+H15-I15,IF(G15=1,13-H15,10+G15)),0)</f>
        <v>4.9000000000000004</v>
      </c>
      <c r="Q15" s="39"/>
      <c r="R15" s="90">
        <v>-4</v>
      </c>
      <c r="S15" s="102">
        <f ca="1">SUM(J15:R15)</f>
        <v>22.4</v>
      </c>
    </row>
    <row r="16" spans="1:19" ht="15.75">
      <c r="A16" s="40">
        <v>11</v>
      </c>
      <c r="B16" s="47" t="s">
        <v>303</v>
      </c>
      <c r="C16" s="33" t="s">
        <v>43</v>
      </c>
      <c r="D16" s="42">
        <v>2</v>
      </c>
      <c r="E16" s="43">
        <v>10</v>
      </c>
      <c r="F16" s="44">
        <v>3</v>
      </c>
      <c r="G16" s="45">
        <v>1</v>
      </c>
      <c r="H16" s="46">
        <v>5</v>
      </c>
      <c r="I16" s="43">
        <v>7</v>
      </c>
      <c r="J16" s="95"/>
      <c r="K16" s="89">
        <f ca="1">OFFSET(Очки!$A$2,F16,D16+OFFSET(Очки!$A$18,0,$C$43-1)-1)</f>
        <v>9.5</v>
      </c>
      <c r="L16" s="39">
        <f ca="1">IF(F16&lt;E16,OFFSET(Очки!$A$20,2+E16-F16,IF(D16=1,13-E16,10+D16)),0)</f>
        <v>4.9000000000000004</v>
      </c>
      <c r="M16" s="39"/>
      <c r="N16" s="92">
        <v>-4</v>
      </c>
      <c r="O16" s="89">
        <f ca="1">OFFSET(Очки!$A$2,I16,G16+OFFSET(Очки!$A$18,0,$C$43-1)-1)</f>
        <v>11</v>
      </c>
      <c r="P16" s="39">
        <f ca="1">IF(I16&lt;H16,OFFSET(Очки!$A$20,2+H16-I16,IF(G16=1,13-H16,10+G16)),0)</f>
        <v>0</v>
      </c>
      <c r="Q16" s="39"/>
      <c r="R16" s="90"/>
      <c r="S16" s="102">
        <f ca="1">SUM(J16:R16)</f>
        <v>21.4</v>
      </c>
    </row>
    <row r="17" spans="1:19" ht="15.75">
      <c r="A17" s="40">
        <v>12</v>
      </c>
      <c r="B17" s="32" t="s">
        <v>260</v>
      </c>
      <c r="C17" s="33">
        <v>10</v>
      </c>
      <c r="D17" s="42">
        <v>2</v>
      </c>
      <c r="E17" s="43">
        <v>6</v>
      </c>
      <c r="F17" s="44">
        <v>6</v>
      </c>
      <c r="G17" s="45">
        <v>2</v>
      </c>
      <c r="H17" s="46">
        <v>6</v>
      </c>
      <c r="I17" s="43">
        <v>2</v>
      </c>
      <c r="J17" s="95"/>
      <c r="K17" s="89">
        <f ca="1">OFFSET(Очки!$A$2,F17,D17+OFFSET(Очки!$A$18,0,$C$43-1)-1)</f>
        <v>7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10.5</v>
      </c>
      <c r="P17" s="39">
        <f ca="1">IF(I17&lt;H17,OFFSET(Очки!$A$20,2+H17-I17,IF(G17=1,13-H17,10+G17)),0)</f>
        <v>2.8</v>
      </c>
      <c r="Q17" s="39"/>
      <c r="R17" s="90"/>
      <c r="S17" s="102">
        <f ca="1">SUM(J17:R17)</f>
        <v>20.3</v>
      </c>
    </row>
    <row r="18" spans="1:19" ht="15.75">
      <c r="A18" s="40">
        <v>13</v>
      </c>
      <c r="B18" s="32" t="s">
        <v>298</v>
      </c>
      <c r="C18" s="33" t="s">
        <v>43</v>
      </c>
      <c r="D18" s="42">
        <v>2</v>
      </c>
      <c r="E18" s="43">
        <v>8</v>
      </c>
      <c r="F18" s="44">
        <v>5</v>
      </c>
      <c r="G18" s="45">
        <v>1</v>
      </c>
      <c r="H18" s="46">
        <v>6</v>
      </c>
      <c r="I18" s="43">
        <v>7</v>
      </c>
      <c r="J18" s="95"/>
      <c r="K18" s="89">
        <f ca="1">OFFSET(Очки!$A$2,F18,D18+OFFSET(Очки!$A$18,0,$C$43-1)-1)</f>
        <v>7.5</v>
      </c>
      <c r="L18" s="39">
        <f ca="1">IF(F18&lt;E18,OFFSET(Очки!$A$20,2+E18-F18,IF(D18=1,13-E18,10+D18)),0)</f>
        <v>2.1</v>
      </c>
      <c r="M18" s="39"/>
      <c r="N18" s="92">
        <v>-1</v>
      </c>
      <c r="O18" s="89">
        <f ca="1">OFFSET(Очки!$A$2,I18,G18+OFFSET(Очки!$A$18,0,$C$43-1)-1)</f>
        <v>11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19.600000000000001</v>
      </c>
    </row>
    <row r="19" spans="1:19" ht="15.75">
      <c r="A19" s="40">
        <v>14</v>
      </c>
      <c r="B19" s="47" t="s">
        <v>276</v>
      </c>
      <c r="C19" s="33">
        <v>2.5</v>
      </c>
      <c r="D19" s="42">
        <v>1</v>
      </c>
      <c r="E19" s="43">
        <v>5</v>
      </c>
      <c r="F19" s="44">
        <v>6</v>
      </c>
      <c r="G19" s="45">
        <v>2</v>
      </c>
      <c r="H19" s="46">
        <v>9</v>
      </c>
      <c r="I19" s="43">
        <v>4</v>
      </c>
      <c r="J19" s="95"/>
      <c r="K19" s="89">
        <f ca="1">OFFSET(Очки!$A$2,F19,D19+OFFSET(Очки!$A$18,0,$C$43-1)-1)</f>
        <v>11.5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8.5</v>
      </c>
      <c r="P19" s="39">
        <f ca="1">IF(I19&lt;H19,OFFSET(Очки!$A$20,2+H19-I19,IF(G19=1,13-H19,10+G19)),0)</f>
        <v>3.5</v>
      </c>
      <c r="Q19" s="39"/>
      <c r="R19" s="90">
        <v>-4</v>
      </c>
      <c r="S19" s="102">
        <f ca="1">SUM(J19:R19)</f>
        <v>19.5</v>
      </c>
    </row>
    <row r="20" spans="1:19" ht="15.75">
      <c r="A20" s="40">
        <v>15</v>
      </c>
      <c r="B20" s="47" t="s">
        <v>304</v>
      </c>
      <c r="C20" s="33" t="s">
        <v>43</v>
      </c>
      <c r="D20" s="42">
        <v>2</v>
      </c>
      <c r="E20" s="43">
        <v>5</v>
      </c>
      <c r="F20" s="44">
        <v>8</v>
      </c>
      <c r="G20" s="45">
        <v>2</v>
      </c>
      <c r="H20" s="46">
        <v>3</v>
      </c>
      <c r="I20" s="43">
        <v>1</v>
      </c>
      <c r="J20" s="95"/>
      <c r="K20" s="89">
        <f ca="1">OFFSET(Очки!$A$2,F20,D20+OFFSET(Очки!$A$18,0,$C$43-1)-1)</f>
        <v>6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11.5</v>
      </c>
      <c r="P20" s="39">
        <f ca="1">IF(I20&lt;H20,OFFSET(Очки!$A$20,2+H20-I20,IF(G20=1,13-H20,10+G20)),0)</f>
        <v>1.4</v>
      </c>
      <c r="Q20" s="39"/>
      <c r="R20" s="90"/>
      <c r="S20" s="102">
        <f ca="1">SUM(J20:R20)</f>
        <v>18.899999999999999</v>
      </c>
    </row>
    <row r="21" spans="1:19" ht="15.75">
      <c r="A21" s="40">
        <v>16</v>
      </c>
      <c r="B21" s="32" t="s">
        <v>308</v>
      </c>
      <c r="C21" s="33"/>
      <c r="D21" s="42">
        <v>2</v>
      </c>
      <c r="E21" s="43">
        <v>3</v>
      </c>
      <c r="F21" s="44">
        <v>7</v>
      </c>
      <c r="G21" s="45">
        <v>2</v>
      </c>
      <c r="H21" s="46">
        <v>4</v>
      </c>
      <c r="I21" s="43">
        <v>7</v>
      </c>
      <c r="J21" s="95"/>
      <c r="K21" s="89">
        <f ca="1">OFFSET(Очки!$A$2,F21,D21+OFFSET(Очки!$A$18,0,$C$43-1)-1)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6.5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13</v>
      </c>
    </row>
    <row r="22" spans="1:19" ht="15.75">
      <c r="A22" s="40">
        <v>17</v>
      </c>
      <c r="B22" s="32" t="s">
        <v>203</v>
      </c>
      <c r="C22" s="33"/>
      <c r="D22" s="42">
        <v>1</v>
      </c>
      <c r="E22" s="43">
        <v>8</v>
      </c>
      <c r="F22" s="44">
        <v>10</v>
      </c>
      <c r="G22" s="45">
        <v>2</v>
      </c>
      <c r="H22" s="46">
        <v>8</v>
      </c>
      <c r="I22" s="43">
        <v>5</v>
      </c>
      <c r="J22" s="95">
        <v>0.5</v>
      </c>
      <c r="K22" s="89">
        <f ca="1">OFFSET(Очки!$A$2,F22,D22+OFFSET(Очки!$A$18,0,$C$43-1)-1)</f>
        <v>9.5</v>
      </c>
      <c r="L22" s="39">
        <f ca="1">IF(F22&lt;E22,OFFSET(Очки!$A$20,2+E22-F22,IF(D22=1,13-E22,10+D22)),0)</f>
        <v>0</v>
      </c>
      <c r="M22" s="39"/>
      <c r="N22" s="92">
        <v>-3</v>
      </c>
      <c r="O22" s="89">
        <f ca="1">OFFSET(Очки!$A$2,I22,G22+OFFSET(Очки!$A$18,0,$C$43-1)-1)</f>
        <v>7.5</v>
      </c>
      <c r="P22" s="39">
        <f ca="1">IF(I22&lt;H22,OFFSET(Очки!$A$20,2+H22-I22,IF(G22=1,13-H22,10+G22)),0)</f>
        <v>2.1</v>
      </c>
      <c r="Q22" s="39"/>
      <c r="R22" s="90">
        <v>-5</v>
      </c>
      <c r="S22" s="102">
        <f ca="1">SUM(J22:R22)</f>
        <v>11.600000000000001</v>
      </c>
    </row>
    <row r="23" spans="1:19" ht="15.75">
      <c r="A23" s="40">
        <v>18</v>
      </c>
      <c r="B23" s="32" t="s">
        <v>307</v>
      </c>
      <c r="C23" s="33"/>
      <c r="D23" s="42">
        <v>2</v>
      </c>
      <c r="E23" s="43">
        <v>2</v>
      </c>
      <c r="F23" s="44">
        <v>8</v>
      </c>
      <c r="G23" s="45">
        <v>2</v>
      </c>
      <c r="H23" s="46">
        <v>2</v>
      </c>
      <c r="I23" s="43">
        <v>9</v>
      </c>
      <c r="J23" s="95"/>
      <c r="K23" s="89">
        <f ca="1">OFFSET(Очки!$A$2,F23,D23+OFFSET(Очки!$A$18,0,$C$43-1)-1)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5.5</v>
      </c>
      <c r="P23" s="39">
        <f ca="1">IF(I23&lt;H23,OFFSET(Очки!$A$20,2+H23-I23,IF(G23=1,13-H23,10+G23)),0)</f>
        <v>0</v>
      </c>
      <c r="Q23" s="39"/>
      <c r="R23" s="90"/>
      <c r="S23" s="102">
        <f ca="1">SUM(J23:R23)</f>
        <v>11.5</v>
      </c>
    </row>
    <row r="24" spans="1:19" ht="15.75" hidden="1">
      <c r="A24" s="40">
        <f ca="1">RANK(S24,S$6:OFFSET(S$6,0,0,COUNTA(B$6:B$42)))</f>
        <v>1</v>
      </c>
      <c r="B24" s="145" t="s">
        <v>111</v>
      </c>
      <c r="C24" s="33" t="s">
        <v>43</v>
      </c>
      <c r="D24" s="42">
        <v>1</v>
      </c>
      <c r="E24" s="43">
        <v>12</v>
      </c>
      <c r="F24" s="44">
        <v>3</v>
      </c>
      <c r="G24" s="45">
        <v>1</v>
      </c>
      <c r="H24" s="46">
        <v>12</v>
      </c>
      <c r="I24" s="43">
        <v>5</v>
      </c>
      <c r="J24" s="95">
        <v>2.5</v>
      </c>
      <c r="K24" s="89">
        <f ca="1">OFFSET(Очки!$A$2,F24,D24+OFFSET(Очки!$A$18,0,$C$43-1)-1)</f>
        <v>14</v>
      </c>
      <c r="L24" s="39">
        <f ca="1">IF(F24&lt;E24,OFFSET(Очки!$A$20,2+E24-F24,IF(D24=1,13-E24,10+D24)),0)</f>
        <v>10.000000000000002</v>
      </c>
      <c r="M24" s="39">
        <v>2.5</v>
      </c>
      <c r="N24" s="92">
        <f>-5-5</f>
        <v>-10</v>
      </c>
      <c r="O24" s="89">
        <f ca="1">OFFSET(Очки!$A$2,I24,G24+OFFSET(Очки!$A$18,0,$C$43-1)-1)</f>
        <v>12</v>
      </c>
      <c r="P24" s="39">
        <f ca="1">IF(I24&lt;H24,OFFSET(Очки!$A$20,2+H24-I24,IF(G24=1,13-H24,10+G24)),0)</f>
        <v>8.3000000000000007</v>
      </c>
      <c r="Q24" s="39">
        <v>1.5</v>
      </c>
      <c r="R24" s="90">
        <v>-3</v>
      </c>
      <c r="S24" s="102">
        <f ca="1">SUM(J24:R24)</f>
        <v>37.799999999999997</v>
      </c>
    </row>
    <row r="25" spans="1:19" ht="15.75">
      <c r="A25" s="40">
        <v>19</v>
      </c>
      <c r="B25" s="48" t="s">
        <v>302</v>
      </c>
      <c r="C25" s="33">
        <v>5</v>
      </c>
      <c r="D25" s="42">
        <v>2</v>
      </c>
      <c r="E25" s="43">
        <v>4</v>
      </c>
      <c r="F25" s="44">
        <v>3</v>
      </c>
      <c r="G25" s="45">
        <v>2</v>
      </c>
      <c r="H25" s="46">
        <v>5</v>
      </c>
      <c r="I25" s="43">
        <v>10</v>
      </c>
      <c r="J25" s="95"/>
      <c r="K25" s="89">
        <f ca="1">OFFSET(Очки!$A$2,F25,D25+OFFSET(Очки!$A$18,0,$C$43-1)-1)</f>
        <v>9.5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OFFSET(Очки!$A$2,I25,G25+OFFSET(Очки!$A$18,0,$C$43-1)-1)</f>
        <v>5</v>
      </c>
      <c r="P25" s="39">
        <f ca="1">IF(I25&lt;H25,OFFSET(Очки!$A$20,2+H25-I25,IF(G25=1,13-H25,10+G25)),0)</f>
        <v>0</v>
      </c>
      <c r="Q25" s="39"/>
      <c r="R25" s="90">
        <v>-4</v>
      </c>
      <c r="S25" s="102">
        <f ca="1">SUM(J25:R25)</f>
        <v>11.2</v>
      </c>
    </row>
    <row r="26" spans="1:19" ht="15.75">
      <c r="A26" s="40">
        <v>20</v>
      </c>
      <c r="B26" s="32" t="s">
        <v>305</v>
      </c>
      <c r="C26" s="33"/>
      <c r="D26" s="42">
        <v>2</v>
      </c>
      <c r="E26" s="43">
        <v>11</v>
      </c>
      <c r="F26" s="44">
        <v>11</v>
      </c>
      <c r="G26" s="45">
        <v>2</v>
      </c>
      <c r="H26" s="46">
        <v>11</v>
      </c>
      <c r="I26" s="43">
        <v>11</v>
      </c>
      <c r="J26" s="95"/>
      <c r="K26" s="89">
        <f ca="1">OFFSET(Очки!$A$2,F26,D26+OFFSET(Очки!$A$18,0,$C$43-1)-1)</f>
        <v>4.5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4.5</v>
      </c>
      <c r="P26" s="39">
        <f ca="1">IF(I26&lt;H26,OFFSET(Очки!$A$20,2+H26-I26,IF(G26=1,13-H26,10+G26)),0)</f>
        <v>0</v>
      </c>
      <c r="Q26" s="39"/>
      <c r="R26" s="90"/>
      <c r="S26" s="102">
        <f ca="1">SUM(J26:R26)</f>
        <v>9</v>
      </c>
    </row>
    <row r="27" spans="1:19" ht="15.75" hidden="1">
      <c r="A27" s="40">
        <f ca="1">RANK(S27,S$6:OFFSET(S$6,0,0,COUNTA(B$6:B$42)))</f>
        <v>4</v>
      </c>
      <c r="B27" s="146" t="s">
        <v>192</v>
      </c>
      <c r="C27" s="33">
        <v>7.5</v>
      </c>
      <c r="D27" s="42">
        <v>1</v>
      </c>
      <c r="E27" s="43">
        <v>11</v>
      </c>
      <c r="F27" s="44">
        <v>7</v>
      </c>
      <c r="G27" s="45">
        <v>1</v>
      </c>
      <c r="H27" s="46">
        <v>4</v>
      </c>
      <c r="I27" s="43">
        <v>4</v>
      </c>
      <c r="J27" s="95">
        <v>2</v>
      </c>
      <c r="K27" s="89">
        <f ca="1">OFFSET(Очки!$A$2,F27,D27+OFFSET(Очки!$A$18,0,$C$43-1)-1)</f>
        <v>11</v>
      </c>
      <c r="L27" s="39">
        <f ca="1">IF(F27&lt;E27,OFFSET(Очки!$A$20,2+E27-F27,IF(D27=1,13-E27,10+D27)),0)</f>
        <v>4.9000000000000004</v>
      </c>
      <c r="M27" s="39"/>
      <c r="N27" s="92">
        <v>-4</v>
      </c>
      <c r="O27" s="89">
        <f ca="1">OFFSET(Очки!$A$2,I27,G27+OFFSET(Очки!$A$18,0,$C$43-1)-1)</f>
        <v>13</v>
      </c>
      <c r="P27" s="39">
        <f ca="1">IF(I27&lt;H27,OFFSET(Очки!$A$20,2+H27-I27,IF(G27=1,13-H27,10+G27)),0)</f>
        <v>0</v>
      </c>
      <c r="Q27" s="39">
        <v>2</v>
      </c>
      <c r="R27" s="90"/>
      <c r="S27" s="102">
        <f ca="1">SUM(J27:R27)</f>
        <v>28.9</v>
      </c>
    </row>
    <row r="28" spans="1:19" ht="15.75">
      <c r="A28" s="40">
        <v>21</v>
      </c>
      <c r="B28" s="32" t="s">
        <v>306</v>
      </c>
      <c r="C28" s="33"/>
      <c r="D28" s="42">
        <v>2</v>
      </c>
      <c r="E28" s="43">
        <v>1</v>
      </c>
      <c r="F28" s="44">
        <v>10</v>
      </c>
      <c r="G28" s="45">
        <v>2</v>
      </c>
      <c r="H28" s="46">
        <v>1</v>
      </c>
      <c r="I28" s="43">
        <v>7</v>
      </c>
      <c r="J28" s="95"/>
      <c r="K28" s="89">
        <f ca="1">OFFSET(Очки!$A$2,F28,D28+OFFSET(Очки!$A$18,0,$C$43-1)-1)</f>
        <v>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6.5</v>
      </c>
      <c r="P28" s="39">
        <f ca="1">IF(I28&lt;H28,OFFSET(Очки!$A$20,2+H28-I28,IF(G28=1,13-H28,10+G28)),0)</f>
        <v>0</v>
      </c>
      <c r="Q28" s="39"/>
      <c r="R28" s="90">
        <v>-4</v>
      </c>
      <c r="S28" s="102">
        <f ca="1">SUM(J28:R28)</f>
        <v>7.5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6:S42" ca="1" si="0">SUM(J29:R29)</f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0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0"/>
        <v>0</v>
      </c>
    </row>
    <row r="43" spans="1:19" ht="15.75">
      <c r="A43" s="60"/>
      <c r="B43" s="61" t="s">
        <v>44</v>
      </c>
      <c r="C43" s="61">
        <f>COUNTA(B6:B42)</f>
        <v>23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28">
    <sortCondition descending="1" ref="S6:S28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2">
    <cfRule type="expression" dxfId="1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80" zoomScaleNormal="80" workbookViewId="0">
      <selection activeCell="D6" sqref="D6:F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 t="e">
        <f ca="1">RANK(S6,S$6:OFFSET(S$6,0,0,COUNTA(B$6:B$42)))</f>
        <v>#REF!</v>
      </c>
      <c r="B6" s="85"/>
      <c r="C6" s="100" t="s">
        <v>43</v>
      </c>
      <c r="D6" s="34"/>
      <c r="E6" s="35"/>
      <c r="F6" s="36"/>
      <c r="G6" s="37"/>
      <c r="H6" s="38"/>
      <c r="I6" s="35"/>
      <c r="J6" s="94"/>
      <c r="K6" s="86" t="e">
        <f ca="1">OFFSET(Очки!$A$2,F6,D6+OFFSET(Очки!$A$18,0,$C$43-1)-1)</f>
        <v>#REF!</v>
      </c>
      <c r="L6" s="87">
        <f ca="1">IF(F6&lt;E6,OFFSET(Очки!$A$20,2+E6-F6,IF(D6=1,13-E6,10+D6)),0)</f>
        <v>0</v>
      </c>
      <c r="M6" s="87"/>
      <c r="N6" s="91"/>
      <c r="O6" s="86" t="e">
        <f ca="1">OFFSET(Очки!$A$2,I6,G6+OFFSET(Очки!$A$18,0,$C$43-1)-1)</f>
        <v>#REF!</v>
      </c>
      <c r="P6" s="87">
        <f ca="1">IF(I6&lt;H6,OFFSET(Очки!$A$20,2+H6-I6,IF(G6=1,13-H6,10+G6)),0)</f>
        <v>0</v>
      </c>
      <c r="Q6" s="87"/>
      <c r="R6" s="88"/>
      <c r="S6" s="101" t="e">
        <f t="shared" ref="S6:S42" ca="1" si="0">SUM(J6:R6)</f>
        <v>#REF!</v>
      </c>
    </row>
    <row r="7" spans="1:19" ht="15.75">
      <c r="A7" s="40" t="e">
        <f ca="1">RANK(S7,S$6:OFFSET(S$6,0,0,COUNTA(B$6:B$42)))</f>
        <v>#REF!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 t="e">
        <f ca="1">OFFSET(Очки!$A$2,F7,D7+OFFSET(Очки!$A$18,0,$C$43-1)-1)</f>
        <v>#REF!</v>
      </c>
      <c r="L7" s="39">
        <f ca="1">IF(F7&lt;E7,OFFSET(Очки!$A$20,2+E7-F7,IF(D7=1,13-E7,10+D7)),0)</f>
        <v>0</v>
      </c>
      <c r="M7" s="39"/>
      <c r="N7" s="92"/>
      <c r="O7" s="89" t="e">
        <f ca="1">OFFSET(Очки!$A$2,I7,G7+OFFSET(Очки!$A$18,0,$C$43-1)-1)</f>
        <v>#REF!</v>
      </c>
      <c r="P7" s="39">
        <f ca="1">IF(I7&lt;H7,OFFSET(Очки!$A$20,2+H7-I7,IF(G7=1,13-H7,10+G7)),0)</f>
        <v>0</v>
      </c>
      <c r="Q7" s="39"/>
      <c r="R7" s="90"/>
      <c r="S7" s="102" t="e">
        <f t="shared" ca="1" si="0"/>
        <v>#REF!</v>
      </c>
    </row>
    <row r="8" spans="1:19" ht="15.75">
      <c r="A8" s="40" t="e">
        <f ca="1">RANK(S8,S$6:OFFSET(S$6,0,0,COUNTA(B$6:B$42)))</f>
        <v>#REF!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 t="e">
        <f ca="1">OFFSET(Очки!$A$2,F8,D8+OFFSET(Очки!$A$18,0,$C$43-1)-1)</f>
        <v>#REF!</v>
      </c>
      <c r="L8" s="39">
        <f ca="1">IF(F8&lt;E8,OFFSET(Очки!$A$20,2+E8-F8,IF(D8=1,13-E8,10+D8)),0)</f>
        <v>0</v>
      </c>
      <c r="M8" s="39"/>
      <c r="N8" s="92"/>
      <c r="O8" s="89" t="e">
        <f ca="1">OFFSET(Очки!$A$2,I8,G8+OFFSET(Очки!$A$18,0,$C$43-1)-1)</f>
        <v>#REF!</v>
      </c>
      <c r="P8" s="39">
        <f ca="1">IF(I8&lt;H8,OFFSET(Очки!$A$20,2+H8-I8,IF(G8=1,13-H8,10+G8)),0)</f>
        <v>0</v>
      </c>
      <c r="Q8" s="39"/>
      <c r="R8" s="90"/>
      <c r="S8" s="102" t="e">
        <f t="shared" ca="1" si="0"/>
        <v>#REF!</v>
      </c>
    </row>
    <row r="9" spans="1:19" ht="15.75">
      <c r="A9" s="40" t="e">
        <f ca="1">RANK(S9,S$6:OFFSET(S$6,0,0,COUNTA(B$6:B$42)))</f>
        <v>#REF!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 t="e">
        <f ca="1">OFFSET(Очки!$A$2,F9,D9+OFFSET(Очки!$A$18,0,$C$43-1)-1)</f>
        <v>#REF!</v>
      </c>
      <c r="L9" s="39">
        <f ca="1">IF(F9&lt;E9,OFFSET(Очки!$A$20,2+E9-F9,IF(D9=1,13-E9,10+D9)),0)</f>
        <v>0</v>
      </c>
      <c r="M9" s="39"/>
      <c r="N9" s="92"/>
      <c r="O9" s="89" t="e">
        <f ca="1">OFFSET(Очки!$A$2,I9,G9+OFFSET(Очки!$A$18,0,$C$43-1)-1)</f>
        <v>#REF!</v>
      </c>
      <c r="P9" s="39">
        <f ca="1">IF(I9&lt;H9,OFFSET(Очки!$A$20,2+H9-I9,IF(G9=1,13-H9,10+G9)),0)</f>
        <v>0</v>
      </c>
      <c r="Q9" s="39"/>
      <c r="R9" s="90"/>
      <c r="S9" s="102" t="e">
        <f t="shared" ca="1" si="0"/>
        <v>#REF!</v>
      </c>
    </row>
    <row r="10" spans="1:19" ht="15.75">
      <c r="A10" s="40" t="e">
        <f ca="1">RANK(S10,S$6:OFFSET(S$6,0,0,COUNTA(B$6:B$42)))</f>
        <v>#REF!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 t="e">
        <f ca="1">OFFSET(Очки!$A$2,F10,D10+OFFSET(Очки!$A$18,0,$C$43-1)-1)</f>
        <v>#REF!</v>
      </c>
      <c r="L10" s="39">
        <f ca="1">IF(F10&lt;E10,OFFSET(Очки!$A$20,2+E10-F10,IF(D10=1,13-E10,10+D10)),0)</f>
        <v>0</v>
      </c>
      <c r="M10" s="39"/>
      <c r="N10" s="92"/>
      <c r="O10" s="89" t="e">
        <f ca="1">OFFSET(Очки!$A$2,I10,G10+OFFSET(Очки!$A$18,0,$C$43-1)-1)</f>
        <v>#REF!</v>
      </c>
      <c r="P10" s="39">
        <f ca="1">IF(I10&lt;H10,OFFSET(Очки!$A$20,2+H10-I10,IF(G10=1,13-H10,10+G10)),0)</f>
        <v>0</v>
      </c>
      <c r="Q10" s="39"/>
      <c r="R10" s="90"/>
      <c r="S10" s="102" t="e">
        <f t="shared" ca="1" si="0"/>
        <v>#REF!</v>
      </c>
    </row>
    <row r="11" spans="1:19" ht="15.75">
      <c r="A11" s="40" t="e">
        <f ca="1">RANK(S11,S$6:OFFSET(S$6,0,0,COUNTA(B$6:B$42)))</f>
        <v>#REF!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 t="e">
        <f ca="1">OFFSET(Очки!$A$2,F11,D11+OFFSET(Очки!$A$18,0,$C$43-1)-1)</f>
        <v>#REF!</v>
      </c>
      <c r="L11" s="39">
        <f ca="1">IF(F11&lt;E11,OFFSET(Очки!$A$20,2+E11-F11,IF(D11=1,13-E11,10+D11)),0)</f>
        <v>0</v>
      </c>
      <c r="M11" s="39"/>
      <c r="N11" s="92"/>
      <c r="O11" s="89" t="e">
        <f ca="1">OFFSET(Очки!$A$2,I11,G11+OFFSET(Очки!$A$18,0,$C$43-1)-1)</f>
        <v>#REF!</v>
      </c>
      <c r="P11" s="39">
        <f ca="1">IF(I11&lt;H11,OFFSET(Очки!$A$20,2+H11-I11,IF(G11=1,13-H11,10+G11)),0)</f>
        <v>0</v>
      </c>
      <c r="Q11" s="39"/>
      <c r="R11" s="90"/>
      <c r="S11" s="102" t="e">
        <f t="shared" ca="1" si="0"/>
        <v>#REF!</v>
      </c>
    </row>
    <row r="12" spans="1:19" ht="15.75">
      <c r="A12" s="40" t="e">
        <f ca="1">RANK(S12,S$6:OFFSET(S$6,0,0,COUNTA(B$6:B$42)))</f>
        <v>#REF!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 t="e">
        <f ca="1">OFFSET(Очки!$A$2,F12,D12+OFFSET(Очки!$A$18,0,$C$43-1)-1)</f>
        <v>#REF!</v>
      </c>
      <c r="L12" s="39">
        <f ca="1">IF(F12&lt;E12,OFFSET(Очки!$A$20,2+E12-F12,IF(D12=1,13-E12,10+D12)),0)</f>
        <v>0</v>
      </c>
      <c r="M12" s="39"/>
      <c r="N12" s="92"/>
      <c r="O12" s="89" t="e">
        <f ca="1">OFFSET(Очки!$A$2,I12,G12+OFFSET(Очки!$A$18,0,$C$43-1)-1)</f>
        <v>#REF!</v>
      </c>
      <c r="P12" s="39">
        <f ca="1">IF(I12&lt;H12,OFFSET(Очки!$A$20,2+H12-I12,IF(G12=1,13-H12,10+G12)),0)</f>
        <v>0</v>
      </c>
      <c r="Q12" s="39"/>
      <c r="R12" s="90"/>
      <c r="S12" s="102" t="e">
        <f t="shared" ca="1" si="0"/>
        <v>#REF!</v>
      </c>
    </row>
    <row r="13" spans="1:19" ht="15.75">
      <c r="A13" s="40" t="e">
        <f ca="1">RANK(S13,S$6:OFFSET(S$6,0,0,COUNTA(B$6:B$42)))</f>
        <v>#REF!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 t="e">
        <f ca="1">OFFSET(Очки!$A$2,F13,D13+OFFSET(Очки!$A$18,0,$C$43-1)-1)</f>
        <v>#REF!</v>
      </c>
      <c r="L13" s="39">
        <f ca="1">IF(F13&lt;E13,OFFSET(Очки!$A$20,2+E13-F13,IF(D13=1,13-E13,10+D13)),0)</f>
        <v>0</v>
      </c>
      <c r="M13" s="39"/>
      <c r="N13" s="92"/>
      <c r="O13" s="89" t="e">
        <f ca="1">OFFSET(Очки!$A$2,I13,G13+OFFSET(Очки!$A$18,0,$C$43-1)-1)</f>
        <v>#REF!</v>
      </c>
      <c r="P13" s="39">
        <f ca="1">IF(I13&lt;H13,OFFSET(Очки!$A$20,2+H13-I13,IF(G13=1,13-H13,10+G13)),0)</f>
        <v>0</v>
      </c>
      <c r="Q13" s="39"/>
      <c r="R13" s="90"/>
      <c r="S13" s="102" t="e">
        <f t="shared" ca="1" si="0"/>
        <v>#REF!</v>
      </c>
    </row>
    <row r="14" spans="1:19" ht="15.75">
      <c r="A14" s="40" t="e">
        <f ca="1">RANK(S14,S$6:OFFSET(S$6,0,0,COUNTA(B$6:B$42)))</f>
        <v>#REF!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 t="e">
        <f ca="1">OFFSET(Очки!$A$2,F14,D14+OFFSET(Очки!$A$18,0,$C$43-1)-1)</f>
        <v>#REF!</v>
      </c>
      <c r="L14" s="39">
        <f ca="1">IF(F14&lt;E14,OFFSET(Очки!$A$20,2+E14-F14,IF(D14=1,13-E14,10+D14)),0)</f>
        <v>0</v>
      </c>
      <c r="M14" s="39"/>
      <c r="N14" s="92"/>
      <c r="O14" s="89" t="e">
        <f ca="1">OFFSET(Очки!$A$2,I14,G14+OFFSET(Очки!$A$18,0,$C$43-1)-1)</f>
        <v>#REF!</v>
      </c>
      <c r="P14" s="39">
        <f ca="1">IF(I14&lt;H14,OFFSET(Очки!$A$20,2+H14-I14,IF(G14=1,13-H14,10+G14)),0)</f>
        <v>0</v>
      </c>
      <c r="Q14" s="39"/>
      <c r="R14" s="90"/>
      <c r="S14" s="102" t="e">
        <f t="shared" ca="1" si="0"/>
        <v>#REF!</v>
      </c>
    </row>
    <row r="15" spans="1:19" ht="15.75">
      <c r="A15" s="40" t="e">
        <f ca="1">RANK(S15,S$6:OFFSET(S$6,0,0,COUNTA(B$6:B$42)))</f>
        <v>#REF!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 t="e">
        <f ca="1">OFFSET(Очки!$A$2,F15,D15+OFFSET(Очки!$A$18,0,$C$43-1)-1)</f>
        <v>#REF!</v>
      </c>
      <c r="L15" s="39">
        <f ca="1">IF(F15&lt;E15,OFFSET(Очки!$A$20,2+E15-F15,IF(D15=1,13-E15,10+D15)),0)</f>
        <v>0</v>
      </c>
      <c r="M15" s="39"/>
      <c r="N15" s="92"/>
      <c r="O15" s="89" t="e">
        <f ca="1">OFFSET(Очки!$A$2,I15,G15+OFFSET(Очки!$A$18,0,$C$43-1)-1)</f>
        <v>#REF!</v>
      </c>
      <c r="P15" s="39">
        <f ca="1">IF(I15&lt;H15,OFFSET(Очки!$A$20,2+H15-I15,IF(G15=1,13-H15,10+G15)),0)</f>
        <v>0</v>
      </c>
      <c r="Q15" s="39"/>
      <c r="R15" s="90"/>
      <c r="S15" s="102" t="e">
        <f t="shared" ca="1" si="0"/>
        <v>#REF!</v>
      </c>
    </row>
    <row r="16" spans="1:19" ht="15.75">
      <c r="A16" s="40" t="e">
        <f ca="1">RANK(S16,S$6:OFFSET(S$6,0,0,COUNTA(B$6:B$42)))</f>
        <v>#REF!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 t="e">
        <f ca="1">OFFSET(Очки!$A$2,F16,D16+OFFSET(Очки!$A$18,0,$C$43-1)-1)</f>
        <v>#REF!</v>
      </c>
      <c r="L16" s="39">
        <f ca="1">IF(F16&lt;E16,OFFSET(Очки!$A$20,2+E16-F16,IF(D16=1,13-E16,10+D16)),0)</f>
        <v>0</v>
      </c>
      <c r="M16" s="39"/>
      <c r="N16" s="92"/>
      <c r="O16" s="89" t="e">
        <f ca="1">OFFSET(Очки!$A$2,I16,G16+OFFSET(Очки!$A$18,0,$C$43-1)-1)</f>
        <v>#REF!</v>
      </c>
      <c r="P16" s="39">
        <f ca="1">IF(I16&lt;H16,OFFSET(Очки!$A$20,2+H16-I16,IF(G16=1,13-H16,10+G16)),0)</f>
        <v>0</v>
      </c>
      <c r="Q16" s="39"/>
      <c r="R16" s="90"/>
      <c r="S16" s="102" t="e">
        <f t="shared" ca="1" si="0"/>
        <v>#REF!</v>
      </c>
    </row>
    <row r="17" spans="1:19" ht="15.75">
      <c r="A17" s="40" t="e">
        <f ca="1">RANK(S17,S$6:OFFSET(S$6,0,0,COUNTA(B$6:B$42)))</f>
        <v>#REF!</v>
      </c>
      <c r="B17" s="32"/>
      <c r="C17" s="33"/>
      <c r="D17" s="42"/>
      <c r="E17" s="43"/>
      <c r="F17" s="44"/>
      <c r="G17" s="45"/>
      <c r="H17" s="46"/>
      <c r="I17" s="43"/>
      <c r="J17" s="95"/>
      <c r="K17" s="89" t="e">
        <f ca="1">OFFSET(Очки!$A$2,F17,D17+OFFSET(Очки!$A$18,0,$C$43-1)-1)</f>
        <v>#REF!</v>
      </c>
      <c r="L17" s="39">
        <f ca="1">IF(F17&lt;E17,OFFSET(Очки!$A$20,2+E17-F17,IF(D17=1,13-E17,10+D17)),0)</f>
        <v>0</v>
      </c>
      <c r="M17" s="39"/>
      <c r="N17" s="92"/>
      <c r="O17" s="89" t="e">
        <f ca="1">OFFSET(Очки!$A$2,I17,G17+OFFSET(Очки!$A$18,0,$C$43-1)-1)</f>
        <v>#REF!</v>
      </c>
      <c r="P17" s="39">
        <f ca="1">IF(I17&lt;H17,OFFSET(Очки!$A$20,2+H17-I17,IF(G17=1,13-H17,10+G17)),0)</f>
        <v>0</v>
      </c>
      <c r="Q17" s="39"/>
      <c r="R17" s="90"/>
      <c r="S17" s="102" t="e">
        <f t="shared" ca="1" si="0"/>
        <v>#REF!</v>
      </c>
    </row>
    <row r="18" spans="1:19" ht="15.75">
      <c r="A18" s="40" t="e">
        <f ca="1">RANK(S18,S$6:OFFSET(S$6,0,0,COUNTA(B$6:B$42)))</f>
        <v>#REF!</v>
      </c>
      <c r="B18" s="32"/>
      <c r="C18" s="33"/>
      <c r="D18" s="42"/>
      <c r="E18" s="43"/>
      <c r="F18" s="44"/>
      <c r="G18" s="45"/>
      <c r="H18" s="46"/>
      <c r="I18" s="43"/>
      <c r="J18" s="95"/>
      <c r="K18" s="89" t="e">
        <f ca="1">OFFSET(Очки!$A$2,F18,D18+OFFSET(Очки!$A$18,0,$C$43-1)-1)</f>
        <v>#REF!</v>
      </c>
      <c r="L18" s="39">
        <f ca="1">IF(F18&lt;E18,OFFSET(Очки!$A$20,2+E18-F18,IF(D18=1,13-E18,10+D18)),0)</f>
        <v>0</v>
      </c>
      <c r="M18" s="39"/>
      <c r="N18" s="92"/>
      <c r="O18" s="89" t="e">
        <f ca="1">OFFSET(Очки!$A$2,I18,G18+OFFSET(Очки!$A$18,0,$C$43-1)-1)</f>
        <v>#REF!</v>
      </c>
      <c r="P18" s="39">
        <f ca="1">IF(I18&lt;H18,OFFSET(Очки!$A$20,2+H18-I18,IF(G18=1,13-H18,10+G18)),0)</f>
        <v>0</v>
      </c>
      <c r="Q18" s="39"/>
      <c r="R18" s="90"/>
      <c r="S18" s="102" t="e">
        <f t="shared" ca="1" si="0"/>
        <v>#REF!</v>
      </c>
    </row>
    <row r="19" spans="1:19" ht="15.75">
      <c r="A19" s="40" t="e">
        <f ca="1">RANK(S19,S$6:OFFSET(S$6,0,0,COUNTA(B$6:B$42)))</f>
        <v>#REF!</v>
      </c>
      <c r="B19" s="32"/>
      <c r="C19" s="33"/>
      <c r="D19" s="42"/>
      <c r="E19" s="43"/>
      <c r="F19" s="44"/>
      <c r="G19" s="45"/>
      <c r="H19" s="46"/>
      <c r="I19" s="43"/>
      <c r="J19" s="95"/>
      <c r="K19" s="89" t="e">
        <f ca="1">OFFSET(Очки!$A$2,F19,D19+OFFSET(Очки!$A$18,0,$C$43-1)-1)</f>
        <v>#REF!</v>
      </c>
      <c r="L19" s="39">
        <f ca="1">IF(F19&lt;E19,OFFSET(Очки!$A$20,2+E19-F19,IF(D19=1,13-E19,10+D19)),0)</f>
        <v>0</v>
      </c>
      <c r="M19" s="39"/>
      <c r="N19" s="92"/>
      <c r="O19" s="89" t="e">
        <f ca="1">OFFSET(Очки!$A$2,I19,G19+OFFSET(Очки!$A$18,0,$C$43-1)-1)</f>
        <v>#REF!</v>
      </c>
      <c r="P19" s="39">
        <f ca="1">IF(I19&lt;H19,OFFSET(Очки!$A$20,2+H19-I19,IF(G19=1,13-H19,10+G19)),0)</f>
        <v>0</v>
      </c>
      <c r="Q19" s="39"/>
      <c r="R19" s="90"/>
      <c r="S19" s="102" t="e">
        <f t="shared" ca="1" si="0"/>
        <v>#REF!</v>
      </c>
    </row>
    <row r="20" spans="1:19" ht="15.75">
      <c r="A20" s="40" t="e">
        <f ca="1">RANK(S20,S$6:OFFSET(S$6,0,0,COUNTA(B$6:B$42)))</f>
        <v>#REF!</v>
      </c>
      <c r="B20" s="32"/>
      <c r="C20" s="33"/>
      <c r="D20" s="42"/>
      <c r="E20" s="43"/>
      <c r="F20" s="44"/>
      <c r="G20" s="45"/>
      <c r="H20" s="46"/>
      <c r="I20" s="43"/>
      <c r="J20" s="95"/>
      <c r="K20" s="89" t="e">
        <f ca="1">OFFSET(Очки!$A$2,F20,D20+OFFSET(Очки!$A$18,0,$C$43-1)-1)</f>
        <v>#REF!</v>
      </c>
      <c r="L20" s="39">
        <f ca="1">IF(F20&lt;E20,OFFSET(Очки!$A$20,2+E20-F20,IF(D20=1,13-E20,10+D20)),0)</f>
        <v>0</v>
      </c>
      <c r="M20" s="39"/>
      <c r="N20" s="92"/>
      <c r="O20" s="89" t="e">
        <f ca="1">OFFSET(Очки!$A$2,I20,G20+OFFSET(Очки!$A$18,0,$C$43-1)-1)</f>
        <v>#REF!</v>
      </c>
      <c r="P20" s="39">
        <f ca="1">IF(I20&lt;H20,OFFSET(Очки!$A$20,2+H20-I20,IF(G20=1,13-H20,10+G20)),0)</f>
        <v>0</v>
      </c>
      <c r="Q20" s="39"/>
      <c r="R20" s="90"/>
      <c r="S20" s="102" t="e">
        <f t="shared" ca="1" si="0"/>
        <v>#REF!</v>
      </c>
    </row>
    <row r="21" spans="1:19" ht="15.75">
      <c r="A21" s="40" t="e">
        <f ca="1">RANK(S21,S$6:OFFSET(S$6,0,0,COUNTA(B$6:B$42)))</f>
        <v>#REF!</v>
      </c>
      <c r="B21" s="32"/>
      <c r="C21" s="33"/>
      <c r="D21" s="42"/>
      <c r="E21" s="43"/>
      <c r="F21" s="44"/>
      <c r="G21" s="45"/>
      <c r="H21" s="46"/>
      <c r="I21" s="43"/>
      <c r="J21" s="95"/>
      <c r="K21" s="89" t="e">
        <f ca="1">OFFSET(Очки!$A$2,F21,D21+OFFSET(Очки!$A$18,0,$C$43-1)-1)</f>
        <v>#REF!</v>
      </c>
      <c r="L21" s="39">
        <f ca="1">IF(F21&lt;E21,OFFSET(Очки!$A$20,2+E21-F21,IF(D21=1,13-E21,10+D21)),0)</f>
        <v>0</v>
      </c>
      <c r="M21" s="39"/>
      <c r="N21" s="92"/>
      <c r="O21" s="89" t="e">
        <f ca="1">OFFSET(Очки!$A$2,I21,G21+OFFSET(Очки!$A$18,0,$C$43-1)-1)</f>
        <v>#REF!</v>
      </c>
      <c r="P21" s="39">
        <f ca="1">IF(I21&lt;H21,OFFSET(Очки!$A$20,2+H21-I21,IF(G21=1,13-H21,10+G21)),0)</f>
        <v>0</v>
      </c>
      <c r="Q21" s="39"/>
      <c r="R21" s="90"/>
      <c r="S21" s="102" t="e">
        <f t="shared" ca="1" si="0"/>
        <v>#REF!</v>
      </c>
    </row>
    <row r="22" spans="1:19" ht="15.75">
      <c r="A22" s="40" t="e">
        <f ca="1">RANK(S22,S$6:OFFSET(S$6,0,0,COUNTA(B$6:B$42)))</f>
        <v>#REF!</v>
      </c>
      <c r="B22" s="32"/>
      <c r="C22" s="33"/>
      <c r="D22" s="42"/>
      <c r="E22" s="43"/>
      <c r="F22" s="44"/>
      <c r="G22" s="45"/>
      <c r="H22" s="46"/>
      <c r="I22" s="43"/>
      <c r="J22" s="95"/>
      <c r="K22" s="89" t="e">
        <f ca="1">OFFSET(Очки!$A$2,F22,D22+OFFSET(Очки!$A$18,0,$C$43-1)-1)</f>
        <v>#REF!</v>
      </c>
      <c r="L22" s="39">
        <f ca="1">IF(F22&lt;E22,OFFSET(Очки!$A$20,2+E22-F22,IF(D22=1,13-E22,10+D22)),0)</f>
        <v>0</v>
      </c>
      <c r="M22" s="39"/>
      <c r="N22" s="92"/>
      <c r="O22" s="89" t="e">
        <f ca="1">OFFSET(Очки!$A$2,I22,G22+OFFSET(Очки!$A$18,0,$C$43-1)-1)</f>
        <v>#REF!</v>
      </c>
      <c r="P22" s="39">
        <f ca="1">IF(I22&lt;H22,OFFSET(Очки!$A$20,2+H22-I22,IF(G22=1,13-H22,10+G22)),0)</f>
        <v>0</v>
      </c>
      <c r="Q22" s="39"/>
      <c r="R22" s="90"/>
      <c r="S22" s="102" t="e">
        <f t="shared" ca="1" si="0"/>
        <v>#REF!</v>
      </c>
    </row>
    <row r="23" spans="1:19" ht="15.75">
      <c r="A23" s="40" t="e">
        <f ca="1">RANK(S23,S$6:OFFSET(S$6,0,0,COUNTA(B$6:B$42)))</f>
        <v>#REF!</v>
      </c>
      <c r="B23" s="32"/>
      <c r="C23" s="33"/>
      <c r="D23" s="42"/>
      <c r="E23" s="43"/>
      <c r="F23" s="44"/>
      <c r="G23" s="45"/>
      <c r="H23" s="46"/>
      <c r="I23" s="43"/>
      <c r="J23" s="95"/>
      <c r="K23" s="89" t="e">
        <f ca="1">OFFSET(Очки!$A$2,F23,D23+OFFSET(Очки!$A$18,0,$C$43-1)-1)</f>
        <v>#REF!</v>
      </c>
      <c r="L23" s="39">
        <f ca="1">IF(F23&lt;E23,OFFSET(Очки!$A$20,2+E23-F23,IF(D23=1,13-E23,10+D23)),0)</f>
        <v>0</v>
      </c>
      <c r="M23" s="39"/>
      <c r="N23" s="92"/>
      <c r="O23" s="89" t="e">
        <f ca="1">OFFSET(Очки!$A$2,I23,G23+OFFSET(Очки!$A$18,0,$C$43-1)-1)</f>
        <v>#REF!</v>
      </c>
      <c r="P23" s="39">
        <f ca="1">IF(I23&lt;H23,OFFSET(Очки!$A$20,2+H23-I23,IF(G23=1,13-H23,10+G23)),0)</f>
        <v>0</v>
      </c>
      <c r="Q23" s="39"/>
      <c r="R23" s="90"/>
      <c r="S23" s="102" t="e">
        <f t="shared" ca="1" si="0"/>
        <v>#REF!</v>
      </c>
    </row>
    <row r="24" spans="1:19" ht="15.75">
      <c r="A24" s="40" t="e">
        <f ca="1">RANK(S24,S$6:OFFSET(S$6,0,0,COUNTA(B$6:B$42)))</f>
        <v>#REF!</v>
      </c>
      <c r="B24" s="32"/>
      <c r="C24" s="33"/>
      <c r="D24" s="42"/>
      <c r="E24" s="43"/>
      <c r="F24" s="44"/>
      <c r="G24" s="45"/>
      <c r="H24" s="46"/>
      <c r="I24" s="43"/>
      <c r="J24" s="95"/>
      <c r="K24" s="89" t="e">
        <f ca="1">OFFSET(Очки!$A$2,F24,D24+OFFSET(Очки!$A$18,0,$C$43-1)-1)</f>
        <v>#REF!</v>
      </c>
      <c r="L24" s="39">
        <f ca="1">IF(F24&lt;E24,OFFSET(Очки!$A$20,2+E24-F24,IF(D24=1,13-E24,10+D24)),0)</f>
        <v>0</v>
      </c>
      <c r="M24" s="39"/>
      <c r="N24" s="92"/>
      <c r="O24" s="89" t="e">
        <f ca="1">OFFSET(Очки!$A$2,I24,G24+OFFSET(Очки!$A$18,0,$C$43-1)-1)</f>
        <v>#REF!</v>
      </c>
      <c r="P24" s="39">
        <f ca="1">IF(I24&lt;H24,OFFSET(Очки!$A$20,2+H24-I24,IF(G24=1,13-H24,10+G24)),0)</f>
        <v>0</v>
      </c>
      <c r="Q24" s="39"/>
      <c r="R24" s="90"/>
      <c r="S24" s="102" t="e">
        <f t="shared" ca="1" si="0"/>
        <v>#REF!</v>
      </c>
    </row>
    <row r="25" spans="1:19" ht="15.75">
      <c r="A25" s="40" t="e">
        <f ca="1">RANK(S25,S$6:OFFSET(S$6,0,0,COUNTA(B$6:B$42)))</f>
        <v>#REF!</v>
      </c>
      <c r="B25" s="32"/>
      <c r="C25" s="33"/>
      <c r="D25" s="42"/>
      <c r="E25" s="43"/>
      <c r="F25" s="44"/>
      <c r="G25" s="45"/>
      <c r="H25" s="46"/>
      <c r="I25" s="43"/>
      <c r="J25" s="95"/>
      <c r="K25" s="89" t="e">
        <f ca="1">OFFSET(Очки!$A$2,F25,D25+OFFSET(Очки!$A$18,0,$C$43-1)-1)</f>
        <v>#REF!</v>
      </c>
      <c r="L25" s="39">
        <f ca="1">IF(F25&lt;E25,OFFSET(Очки!$A$20,2+E25-F25,IF(D25=1,13-E25,10+D25)),0)</f>
        <v>0</v>
      </c>
      <c r="M25" s="39"/>
      <c r="N25" s="92"/>
      <c r="O25" s="89" t="e">
        <f ca="1">OFFSET(Очки!$A$2,I25,G25+OFFSET(Очки!$A$18,0,$C$43-1)-1)</f>
        <v>#REF!</v>
      </c>
      <c r="P25" s="39">
        <f ca="1">IF(I25&lt;H25,OFFSET(Очки!$A$20,2+H25-I25,IF(G25=1,13-H25,10+G25)),0)</f>
        <v>0</v>
      </c>
      <c r="Q25" s="39"/>
      <c r="R25" s="90"/>
      <c r="S25" s="102" t="e">
        <f t="shared" ca="1" si="0"/>
        <v>#REF!</v>
      </c>
    </row>
    <row r="26" spans="1:19" ht="15.75">
      <c r="A26" s="40" t="e">
        <f ca="1">RANK(S26,S$6:OFFSET(S$6,0,0,COUNTA(B$6:B$42)))</f>
        <v>#REF!</v>
      </c>
      <c r="B26" s="32"/>
      <c r="C26" s="33"/>
      <c r="D26" s="42"/>
      <c r="E26" s="43"/>
      <c r="F26" s="44"/>
      <c r="G26" s="45"/>
      <c r="H26" s="46"/>
      <c r="I26" s="43"/>
      <c r="J26" s="95"/>
      <c r="K26" s="89" t="e">
        <f ca="1">OFFSET(Очки!$A$2,F26,D26+OFFSET(Очки!$A$18,0,$C$43-1)-1)</f>
        <v>#REF!</v>
      </c>
      <c r="L26" s="39">
        <f ca="1">IF(F26&lt;E26,OFFSET(Очки!$A$20,2+E26-F26,IF(D26=1,13-E26,10+D26)),0)</f>
        <v>0</v>
      </c>
      <c r="M26" s="39"/>
      <c r="N26" s="92"/>
      <c r="O26" s="89" t="e">
        <f ca="1">OFFSET(Очки!$A$2,I26,G26+OFFSET(Очки!$A$18,0,$C$43-1)-1)</f>
        <v>#REF!</v>
      </c>
      <c r="P26" s="39">
        <f ca="1">IF(I26&lt;H26,OFFSET(Очки!$A$20,2+H26-I26,IF(G26=1,13-H26,10+G26)),0)</f>
        <v>0</v>
      </c>
      <c r="Q26" s="39"/>
      <c r="R26" s="90"/>
      <c r="S26" s="102" t="e">
        <f t="shared" ca="1" si="0"/>
        <v>#REF!</v>
      </c>
    </row>
    <row r="27" spans="1:19" ht="15.75">
      <c r="A27" s="40" t="e">
        <f ca="1">RANK(S27,S$6:OFFSET(S$6,0,0,COUNTA(B$6:B$42)))</f>
        <v>#REF!</v>
      </c>
      <c r="B27" s="32"/>
      <c r="C27" s="33"/>
      <c r="D27" s="42"/>
      <c r="E27" s="43"/>
      <c r="F27" s="44"/>
      <c r="G27" s="45"/>
      <c r="H27" s="46"/>
      <c r="I27" s="43"/>
      <c r="J27" s="95"/>
      <c r="K27" s="89" t="e">
        <f ca="1">OFFSET(Очки!$A$2,F27,D27+OFFSET(Очки!$A$18,0,$C$43-1)-1)</f>
        <v>#REF!</v>
      </c>
      <c r="L27" s="39">
        <f ca="1">IF(F27&lt;E27,OFFSET(Очки!$A$20,2+E27-F27,IF(D27=1,13-E27,10+D27)),0)</f>
        <v>0</v>
      </c>
      <c r="M27" s="39"/>
      <c r="N27" s="92"/>
      <c r="O27" s="89" t="e">
        <f ca="1">OFFSET(Очки!$A$2,I27,G27+OFFSET(Очки!$A$18,0,$C$43-1)-1)</f>
        <v>#REF!</v>
      </c>
      <c r="P27" s="39">
        <f ca="1">IF(I27&lt;H27,OFFSET(Очки!$A$20,2+H27-I27,IF(G27=1,13-H27,10+G27)),0)</f>
        <v>0</v>
      </c>
      <c r="Q27" s="39"/>
      <c r="R27" s="90"/>
      <c r="S27" s="102" t="e">
        <f t="shared" ca="1" si="0"/>
        <v>#REF!</v>
      </c>
    </row>
    <row r="28" spans="1:19" ht="15.75">
      <c r="A28" s="40" t="e">
        <f ca="1">RANK(S28,S$6:OFFSET(S$6,0,0,COUNTA(B$6:B$42)))</f>
        <v>#REF!</v>
      </c>
      <c r="B28" s="32"/>
      <c r="C28" s="33"/>
      <c r="D28" s="42"/>
      <c r="E28" s="43"/>
      <c r="F28" s="44"/>
      <c r="G28" s="45"/>
      <c r="H28" s="46"/>
      <c r="I28" s="43"/>
      <c r="J28" s="95"/>
      <c r="K28" s="89" t="e">
        <f ca="1">OFFSET(Очки!$A$2,F28,D28+OFFSET(Очки!$A$18,0,$C$43-1)-1)</f>
        <v>#REF!</v>
      </c>
      <c r="L28" s="39">
        <f ca="1">IF(F28&lt;E28,OFFSET(Очки!$A$20,2+E28-F28,IF(D28=1,13-E28,10+D28)),0)</f>
        <v>0</v>
      </c>
      <c r="M28" s="39"/>
      <c r="N28" s="92"/>
      <c r="O28" s="89" t="e">
        <f ca="1">OFFSET(Очки!$A$2,I28,G28+OFFSET(Очки!$A$18,0,$C$43-1)-1)</f>
        <v>#REF!</v>
      </c>
      <c r="P28" s="39">
        <f ca="1">IF(I28&lt;H28,OFFSET(Очки!$A$20,2+H28-I28,IF(G28=1,13-H28,10+G28)),0)</f>
        <v>0</v>
      </c>
      <c r="Q28" s="39"/>
      <c r="R28" s="90"/>
      <c r="S28" s="102" t="e">
        <f t="shared" ca="1" si="0"/>
        <v>#REF!</v>
      </c>
    </row>
    <row r="29" spans="1:19" ht="15.75">
      <c r="A29" s="40" t="e">
        <f ca="1">RANK(S29,S$6:OFFSET(S$6,0,0,COUNTA(B$6:B$42)))</f>
        <v>#REF!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 t="e">
        <f ca="1">OFFSET(Очки!$A$2,F29,D29+OFFSET(Очки!$A$18,0,$C$43-1)-1)</f>
        <v>#REF!</v>
      </c>
      <c r="L29" s="39">
        <f ca="1">IF(F29&lt;E29,OFFSET(Очки!$A$20,2+E29-F29,IF(D29=1,13-E29,10+D29)),0)</f>
        <v>0</v>
      </c>
      <c r="M29" s="39"/>
      <c r="N29" s="92"/>
      <c r="O29" s="89" t="e">
        <f ca="1">OFFSET(Очки!$A$2,I29,G29+OFFSET(Очки!$A$18,0,$C$43-1)-1)</f>
        <v>#REF!</v>
      </c>
      <c r="P29" s="39">
        <f ca="1">IF(I29&lt;H29,OFFSET(Очки!$A$20,2+H29-I29,IF(G29=1,13-H29,10+G29)),0)</f>
        <v>0</v>
      </c>
      <c r="Q29" s="39"/>
      <c r="R29" s="90"/>
      <c r="S29" s="102" t="e">
        <f t="shared" ca="1" si="0"/>
        <v>#REF!</v>
      </c>
    </row>
    <row r="30" spans="1:19" ht="15.75">
      <c r="A30" s="40" t="e">
        <f ca="1">RANK(S30,S$6:OFFSET(S$6,0,0,COUNTA(B$6:B$42)))</f>
        <v>#REF!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 t="e">
        <f ca="1">OFFSET(Очки!$A$2,F30,D30+OFFSET(Очки!$A$18,0,$C$43-1)-1)</f>
        <v>#REF!</v>
      </c>
      <c r="L30" s="39">
        <f ca="1">IF(F30&lt;E30,OFFSET(Очки!$A$20,2+E30-F30,IF(D30=1,13-E30,10+D30)),0)</f>
        <v>0</v>
      </c>
      <c r="M30" s="39"/>
      <c r="N30" s="92"/>
      <c r="O30" s="89" t="e">
        <f ca="1">OFFSET(Очки!$A$2,I30,G30+OFFSET(Очки!$A$18,0,$C$43-1)-1)</f>
        <v>#REF!</v>
      </c>
      <c r="P30" s="39">
        <f ca="1">IF(I30&lt;H30,OFFSET(Очки!$A$20,2+H30-I30,IF(G30=1,13-H30,10+G30)),0)</f>
        <v>0</v>
      </c>
      <c r="Q30" s="39"/>
      <c r="R30" s="90"/>
      <c r="S30" s="102" t="e">
        <f t="shared" ca="1" si="0"/>
        <v>#REF!</v>
      </c>
    </row>
    <row r="31" spans="1:19" ht="15.75">
      <c r="A31" s="40" t="e">
        <f ca="1">RANK(S31,S$6:OFFSET(S$6,0,0,COUNTA(B$6:B$42)))</f>
        <v>#REF!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 t="e">
        <f ca="1">OFFSET(Очки!$A$2,F31,D31+OFFSET(Очки!$A$18,0,$C$43-1)-1)</f>
        <v>#REF!</v>
      </c>
      <c r="L31" s="39">
        <f ca="1">IF(F31&lt;E31,OFFSET(Очки!$A$20,2+E31-F31,IF(D31=1,13-E31,10+D31)),0)</f>
        <v>0</v>
      </c>
      <c r="M31" s="39"/>
      <c r="N31" s="92"/>
      <c r="O31" s="89" t="e">
        <f ca="1">OFFSET(Очки!$A$2,I31,G31+OFFSET(Очки!$A$18,0,$C$43-1)-1)</f>
        <v>#REF!</v>
      </c>
      <c r="P31" s="39">
        <f ca="1">IF(I31&lt;H31,OFFSET(Очки!$A$20,2+H31-I31,IF(G31=1,13-H31,10+G31)),0)</f>
        <v>0</v>
      </c>
      <c r="Q31" s="39"/>
      <c r="R31" s="90"/>
      <c r="S31" s="102" t="e">
        <f t="shared" ca="1" si="0"/>
        <v>#REF!</v>
      </c>
    </row>
    <row r="32" spans="1:19" ht="15.75">
      <c r="A32" s="40" t="e">
        <f ca="1">RANK(S32,S$6:OFFSET(S$6,0,0,COUNTA(B$6:B$42)))</f>
        <v>#REF!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 t="e">
        <f ca="1">OFFSET(Очки!$A$2,F32,D32+OFFSET(Очки!$A$18,0,$C$43-1)-1)</f>
        <v>#REF!</v>
      </c>
      <c r="L32" s="39">
        <f ca="1">IF(F32&lt;E32,OFFSET(Очки!$A$20,2+E32-F32,IF(D32=1,13-E32,10+D32)),0)</f>
        <v>0</v>
      </c>
      <c r="M32" s="39"/>
      <c r="N32" s="92"/>
      <c r="O32" s="89" t="e">
        <f ca="1">OFFSET(Очки!$A$2,I32,G32+OFFSET(Очки!$A$18,0,$C$43-1)-1)</f>
        <v>#REF!</v>
      </c>
      <c r="P32" s="39">
        <f ca="1">IF(I32&lt;H32,OFFSET(Очки!$A$20,2+H32-I32,IF(G32=1,13-H32,10+G32)),0)</f>
        <v>0</v>
      </c>
      <c r="Q32" s="39"/>
      <c r="R32" s="90"/>
      <c r="S32" s="102" t="e">
        <f t="shared" ca="1" si="0"/>
        <v>#REF!</v>
      </c>
    </row>
    <row r="33" spans="1:19" ht="15.75">
      <c r="A33" s="40" t="e">
        <f ca="1">RANK(S33,S$6:OFFSET(S$6,0,0,COUNTA(B$6:B$42)))</f>
        <v>#REF!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 t="e">
        <f ca="1">OFFSET(Очки!$A$2,F33,D33+OFFSET(Очки!$A$18,0,$C$43-1)-1)</f>
        <v>#REF!</v>
      </c>
      <c r="L33" s="39">
        <f ca="1">IF(F33&lt;E33,OFFSET(Очки!$A$20,2+E33-F33,IF(D33=1,13-E33,10+D33)),0)</f>
        <v>0</v>
      </c>
      <c r="M33" s="39"/>
      <c r="N33" s="92"/>
      <c r="O33" s="89" t="e">
        <f ca="1">OFFSET(Очки!$A$2,I33,G33+OFFSET(Очки!$A$18,0,$C$43-1)-1)</f>
        <v>#REF!</v>
      </c>
      <c r="P33" s="39">
        <f ca="1">IF(I33&lt;H33,OFFSET(Очки!$A$20,2+H33-I33,IF(G33=1,13-H33,10+G33)),0)</f>
        <v>0</v>
      </c>
      <c r="Q33" s="39"/>
      <c r="R33" s="90"/>
      <c r="S33" s="102" t="e">
        <f t="shared" ca="1" si="0"/>
        <v>#REF!</v>
      </c>
    </row>
    <row r="34" spans="1:19" ht="15.75">
      <c r="A34" s="40" t="e">
        <f ca="1">RANK(S34,S$6:OFFSET(S$6,0,0,COUNTA(B$6:B$42)))</f>
        <v>#REF!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 t="e">
        <f ca="1">OFFSET(Очки!$A$2,F34,D34+OFFSET(Очки!$A$18,0,$C$43-1)-1)</f>
        <v>#REF!</v>
      </c>
      <c r="L34" s="39">
        <f ca="1">IF(F34&lt;E34,OFFSET(Очки!$A$20,2+E34-F34,IF(D34=1,13-E34,10+D34)),0)</f>
        <v>0</v>
      </c>
      <c r="M34" s="39"/>
      <c r="N34" s="92"/>
      <c r="O34" s="89" t="e">
        <f ca="1">OFFSET(Очки!$A$2,I34,G34+OFFSET(Очки!$A$18,0,$C$43-1)-1)</f>
        <v>#REF!</v>
      </c>
      <c r="P34" s="39">
        <f ca="1">IF(I34&lt;H34,OFFSET(Очки!$A$20,2+H34-I34,IF(G34=1,13-H34,10+G34)),0)</f>
        <v>0</v>
      </c>
      <c r="Q34" s="39"/>
      <c r="R34" s="90"/>
      <c r="S34" s="102" t="e">
        <f t="shared" ca="1" si="0"/>
        <v>#REF!</v>
      </c>
    </row>
    <row r="35" spans="1:19" ht="15.75">
      <c r="A35" s="40" t="e">
        <f ca="1">RANK(S35,S$6:OFFSET(S$6,0,0,COUNTA(B$6:B$42)))</f>
        <v>#REF!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 t="e">
        <f ca="1">OFFSET(Очки!$A$2,F35,D35+OFFSET(Очки!$A$18,0,$C$43-1)-1)</f>
        <v>#REF!</v>
      </c>
      <c r="L35" s="39">
        <f ca="1">IF(F35&lt;E35,OFFSET(Очки!$A$20,2+E35-F35,IF(D35=1,13-E35,10+D35)),0)</f>
        <v>0</v>
      </c>
      <c r="M35" s="39"/>
      <c r="N35" s="92"/>
      <c r="O35" s="89" t="e">
        <f ca="1">OFFSET(Очки!$A$2,I35,G35+OFFSET(Очки!$A$18,0,$C$43-1)-1)</f>
        <v>#REF!</v>
      </c>
      <c r="P35" s="39">
        <f ca="1">IF(I35&lt;H35,OFFSET(Очки!$A$20,2+H35-I35,IF(G35=1,13-H35,10+G35)),0)</f>
        <v>0</v>
      </c>
      <c r="Q35" s="39"/>
      <c r="R35" s="90"/>
      <c r="S35" s="102" t="e">
        <f t="shared" ca="1" si="0"/>
        <v>#REF!</v>
      </c>
    </row>
    <row r="36" spans="1:19" ht="15.75">
      <c r="A36" s="40" t="e">
        <f ca="1">RANK(S36,S$6:OFFSET(S$6,0,0,COUNTA(B$6:B$42)))</f>
        <v>#REF!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 t="e">
        <f ca="1">OFFSET(Очки!$A$2,F36,D36+OFFSET(Очки!$A$18,0,$C$43-1)-1)</f>
        <v>#REF!</v>
      </c>
      <c r="L36" s="39">
        <f ca="1">IF(F36&lt;E36,OFFSET(Очки!$A$20,2+E36-F36,IF(D36=1,13-E36,10+D36)),0)</f>
        <v>0</v>
      </c>
      <c r="M36" s="39"/>
      <c r="N36" s="92"/>
      <c r="O36" s="89" t="e">
        <f ca="1">OFFSET(Очки!$A$2,I36,G36+OFFSET(Очки!$A$18,0,$C$43-1)-1)</f>
        <v>#REF!</v>
      </c>
      <c r="P36" s="39">
        <f ca="1">IF(I36&lt;H36,OFFSET(Очки!$A$20,2+H36-I36,IF(G36=1,13-H36,10+G36)),0)</f>
        <v>0</v>
      </c>
      <c r="Q36" s="39"/>
      <c r="R36" s="90"/>
      <c r="S36" s="102" t="e">
        <f t="shared" ca="1" si="0"/>
        <v>#REF!</v>
      </c>
    </row>
    <row r="37" spans="1:19" ht="15.75">
      <c r="A37" s="40" t="e">
        <f ca="1">RANK(S37,S$6:OFFSET(S$6,0,0,COUNTA(B$6:B$42)))</f>
        <v>#REF!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 t="e">
        <f ca="1">OFFSET(Очки!$A$2,F37,D37+OFFSET(Очки!$A$18,0,$C$43-1)-1)</f>
        <v>#REF!</v>
      </c>
      <c r="L37" s="39">
        <f ca="1">IF(F37&lt;E37,OFFSET(Очки!$A$20,2+E37-F37,IF(D37=1,13-E37,10+D37)),0)</f>
        <v>0</v>
      </c>
      <c r="M37" s="39"/>
      <c r="N37" s="92"/>
      <c r="O37" s="89" t="e">
        <f ca="1">OFFSET(Очки!$A$2,I37,G37+OFFSET(Очки!$A$18,0,$C$43-1)-1)</f>
        <v>#REF!</v>
      </c>
      <c r="P37" s="39">
        <f ca="1">IF(I37&lt;H37,OFFSET(Очки!$A$20,2+H37-I37,IF(G37=1,13-H37,10+G37)),0)</f>
        <v>0</v>
      </c>
      <c r="Q37" s="39"/>
      <c r="R37" s="90"/>
      <c r="S37" s="102" t="e">
        <f t="shared" ca="1" si="0"/>
        <v>#REF!</v>
      </c>
    </row>
    <row r="38" spans="1:19" ht="15.75">
      <c r="A38" s="40" t="e">
        <f ca="1">RANK(S38,S$6:OFFSET(S$6,0,0,COUNTA(B$6:B$42)))</f>
        <v>#REF!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 t="e">
        <f ca="1">OFFSET(Очки!$A$2,F38,D38+OFFSET(Очки!$A$18,0,$C$43-1)-1)</f>
        <v>#REF!</v>
      </c>
      <c r="L38" s="39">
        <f ca="1">IF(F38&lt;E38,OFFSET(Очки!$A$20,2+E38-F38,IF(D38=1,13-E38,10+D38)),0)</f>
        <v>0</v>
      </c>
      <c r="M38" s="39"/>
      <c r="N38" s="92"/>
      <c r="O38" s="89" t="e">
        <f ca="1">OFFSET(Очки!$A$2,I38,G38+OFFSET(Очки!$A$18,0,$C$43-1)-1)</f>
        <v>#REF!</v>
      </c>
      <c r="P38" s="39">
        <f ca="1">IF(I38&lt;H38,OFFSET(Очки!$A$20,2+H38-I38,IF(G38=1,13-H38,10+G38)),0)</f>
        <v>0</v>
      </c>
      <c r="Q38" s="39"/>
      <c r="R38" s="90"/>
      <c r="S38" s="102" t="e">
        <f t="shared" ca="1" si="0"/>
        <v>#REF!</v>
      </c>
    </row>
    <row r="39" spans="1:19" ht="15.75">
      <c r="A39" s="40" t="e">
        <f ca="1">RANK(S39,S$6:OFFSET(S$6,0,0,COUNTA(B$6:B$42)))</f>
        <v>#REF!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 t="e">
        <f ca="1">OFFSET(Очки!$A$2,F39,D39+OFFSET(Очки!$A$18,0,$C$43-1)-1)</f>
        <v>#REF!</v>
      </c>
      <c r="L39" s="39">
        <f ca="1">IF(F39&lt;E39,OFFSET(Очки!$A$20,2+E39-F39,IF(D39=1,13-E39,10+D39)),0)</f>
        <v>0</v>
      </c>
      <c r="M39" s="39"/>
      <c r="N39" s="92"/>
      <c r="O39" s="89" t="e">
        <f ca="1">OFFSET(Очки!$A$2,I39,G39+OFFSET(Очки!$A$18,0,$C$43-1)-1)</f>
        <v>#REF!</v>
      </c>
      <c r="P39" s="39">
        <f ca="1">IF(I39&lt;H39,OFFSET(Очки!$A$20,2+H39-I39,IF(G39=1,13-H39,10+G39)),0)</f>
        <v>0</v>
      </c>
      <c r="Q39" s="39"/>
      <c r="R39" s="90"/>
      <c r="S39" s="102" t="e">
        <f t="shared" ca="1" si="0"/>
        <v>#REF!</v>
      </c>
    </row>
    <row r="40" spans="1:19" ht="15.75">
      <c r="A40" s="40" t="e">
        <f ca="1">RANK(S40,S$6:OFFSET(S$6,0,0,COUNTA(B$6:B$42)))</f>
        <v>#REF!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 t="e">
        <f ca="1">OFFSET(Очки!$A$2,F40,D40+OFFSET(Очки!$A$18,0,$C$43-1)-1)</f>
        <v>#REF!</v>
      </c>
      <c r="L40" s="39">
        <f ca="1">IF(F40&lt;E40,OFFSET(Очки!$A$20,2+E40-F40,IF(D40=1,13-E40,10+D40)),0)</f>
        <v>0</v>
      </c>
      <c r="M40" s="39"/>
      <c r="N40" s="92"/>
      <c r="O40" s="89" t="e">
        <f ca="1">OFFSET(Очки!$A$2,I40,G40+OFFSET(Очки!$A$18,0,$C$43-1)-1)</f>
        <v>#REF!</v>
      </c>
      <c r="P40" s="39">
        <f ca="1">IF(I40&lt;H40,OFFSET(Очки!$A$20,2+H40-I40,IF(G40=1,13-H40,10+G40)),0)</f>
        <v>0</v>
      </c>
      <c r="Q40" s="39"/>
      <c r="R40" s="90"/>
      <c r="S40" s="102" t="e">
        <f t="shared" ca="1" si="0"/>
        <v>#REF!</v>
      </c>
    </row>
    <row r="41" spans="1:19" ht="15.75">
      <c r="A41" s="40" t="e">
        <f ca="1">RANK(S41,S$6:OFFSET(S$6,0,0,COUNTA(B$6:B$42)))</f>
        <v>#REF!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 t="e">
        <f ca="1">OFFSET(Очки!$A$2,F41,D41+OFFSET(Очки!$A$18,0,$C$43-1)-1)</f>
        <v>#REF!</v>
      </c>
      <c r="L41" s="39">
        <f ca="1">IF(F41&lt;E41,OFFSET(Очки!$A$20,2+E41-F41,IF(D41=1,13-E41,10+D41)),0)</f>
        <v>0</v>
      </c>
      <c r="M41" s="39"/>
      <c r="N41" s="92"/>
      <c r="O41" s="89" t="e">
        <f ca="1">OFFSET(Очки!$A$2,I41,G41+OFFSET(Очки!$A$18,0,$C$43-1)-1)</f>
        <v>#REF!</v>
      </c>
      <c r="P41" s="39">
        <f ca="1">IF(I41&lt;H41,OFFSET(Очки!$A$20,2+H41-I41,IF(G41=1,13-H41,10+G41)),0)</f>
        <v>0</v>
      </c>
      <c r="Q41" s="39"/>
      <c r="R41" s="90"/>
      <c r="S41" s="102" t="e">
        <f t="shared" ca="1" si="0"/>
        <v>#REF!</v>
      </c>
    </row>
    <row r="42" spans="1:19" ht="16.5" thickBot="1">
      <c r="A42" s="40" t="e">
        <f ca="1">RANK(S42,S$6:OFFSET(S$6,0,0,COUNTA(B$6:B$42)))</f>
        <v>#REF!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 t="e">
        <f ca="1">OFFSET(Очки!$A$2,F42,D42+OFFSET(Очки!$A$18,0,$C$43-1)-1)</f>
        <v>#REF!</v>
      </c>
      <c r="L42" s="59">
        <f ca="1">IF(F42&lt;E42,OFFSET(Очки!$A$20,2+E42-F42,IF(D42=1,13-E42,10+D42)),0)</f>
        <v>0</v>
      </c>
      <c r="M42" s="59"/>
      <c r="N42" s="93"/>
      <c r="O42" s="55" t="e">
        <f ca="1">OFFSET(Очки!$A$2,I42,G42+OFFSET(Очки!$A$18,0,$C$43-1)-1)</f>
        <v>#REF!</v>
      </c>
      <c r="P42" s="59">
        <f ca="1">IF(I42&lt;H42,OFFSET(Очки!$A$20,2+H42-I42,IF(G42=1,13-H42,10+G42)),0)</f>
        <v>0</v>
      </c>
      <c r="Q42" s="59"/>
      <c r="R42" s="57"/>
      <c r="S42" s="103" t="e">
        <f t="shared" ca="1" si="0"/>
        <v>#REF!</v>
      </c>
    </row>
    <row r="43" spans="1:19" ht="15.75">
      <c r="A43" s="60"/>
      <c r="B43" s="61" t="s">
        <v>44</v>
      </c>
      <c r="C43" s="61">
        <f>COUNTA(B6:B42)</f>
        <v>0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42">
    <cfRule type="expression" dxfId="0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3"/>
  <sheetViews>
    <sheetView topLeftCell="A5" zoomScale="80" zoomScaleNormal="80" workbookViewId="0">
      <selection activeCell="B9" sqref="B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80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RANK(S6,S$6:OFFSET(S$6,0,0,COUNTA(B$6:B$32)))</f>
        <v>1</v>
      </c>
      <c r="B6" s="112" t="s">
        <v>53</v>
      </c>
      <c r="C6" s="108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8</v>
      </c>
      <c r="I6" s="35">
        <v>2</v>
      </c>
      <c r="J6" s="94">
        <v>0.5</v>
      </c>
      <c r="K6" s="86">
        <f ca="1">OFFSET(Очки!$A$2,F6,D6+OFFSET(Очки!$A$18,0,$C$33-1)-1)</f>
        <v>17</v>
      </c>
      <c r="L6" s="87">
        <f ca="1">IF(F6&lt;E6,OFFSET(Очки!$A$20,2+E6-F6,IF(D6=1,13-E6,10+D6)),0)</f>
        <v>3.1000000000000005</v>
      </c>
      <c r="M6" s="87">
        <v>2</v>
      </c>
      <c r="N6" s="91">
        <f>-3-3</f>
        <v>-6</v>
      </c>
      <c r="O6" s="86">
        <f ca="1">OFFSET(Очки!$A$2,I6,G6+OFFSET(Очки!$A$18,0,$C$33-1)-1)</f>
        <v>16</v>
      </c>
      <c r="P6" s="87">
        <f ca="1">IF(I6&lt;H6,OFFSET(Очки!$A$20,2+H6-I6,IF(G6=1,13-H6,10+G6)),0)</f>
        <v>5.7</v>
      </c>
      <c r="Q6" s="87">
        <v>2.5</v>
      </c>
      <c r="R6" s="88"/>
      <c r="S6" s="101">
        <f t="shared" ref="S6:S32" ca="1" si="0">SUM(J6:R6)</f>
        <v>40.800000000000004</v>
      </c>
    </row>
    <row r="7" spans="1:19" ht="15.75">
      <c r="A7" s="40">
        <f ca="1">RANK(S7,S$6:OFFSET(S$6,0,0,COUNTA(B$6:B$32)))</f>
        <v>2</v>
      </c>
      <c r="B7" s="48" t="s">
        <v>60</v>
      </c>
      <c r="C7" s="33" t="s">
        <v>43</v>
      </c>
      <c r="D7" s="42">
        <v>1</v>
      </c>
      <c r="E7" s="43">
        <v>8</v>
      </c>
      <c r="F7" s="44">
        <v>5</v>
      </c>
      <c r="G7" s="45">
        <v>1</v>
      </c>
      <c r="H7" s="46">
        <v>5</v>
      </c>
      <c r="I7" s="43">
        <v>3</v>
      </c>
      <c r="J7" s="95">
        <v>2</v>
      </c>
      <c r="K7" s="89">
        <f ca="1">OFFSET(Очки!$A$2,F7,D7+OFFSET(Очки!$A$18,0,$C$33-1)-1)</f>
        <v>13</v>
      </c>
      <c r="L7" s="39">
        <f ca="1">IF(F7&lt;E7,OFFSET(Очки!$A$20,2+E7-F7,IF(D7=1,13-E7,10+D7)),0)</f>
        <v>3.3</v>
      </c>
      <c r="M7" s="39">
        <v>1</v>
      </c>
      <c r="N7" s="92"/>
      <c r="O7" s="89">
        <f ca="1">OFFSET(Очки!$A$2,I7,G7+OFFSET(Очки!$A$18,0,$C$33-1)-1)</f>
        <v>15</v>
      </c>
      <c r="P7" s="39">
        <f ca="1">IF(I7&lt;H7,OFFSET(Очки!$A$20,2+H7-I7,IF(G7=1,13-H7,10+G7)),0)</f>
        <v>1.7000000000000002</v>
      </c>
      <c r="Q7" s="39"/>
      <c r="R7" s="90"/>
      <c r="S7" s="102">
        <f t="shared" ca="1" si="0"/>
        <v>36</v>
      </c>
    </row>
    <row r="8" spans="1:19" ht="15.75">
      <c r="A8" s="40">
        <f ca="1">RANK(S8,S$6:OFFSET(S$6,0,0,COUNTA(B$6:B$32)))</f>
        <v>3</v>
      </c>
      <c r="B8" s="32" t="s">
        <v>91</v>
      </c>
      <c r="C8" s="33">
        <v>20</v>
      </c>
      <c r="D8" s="42">
        <v>1</v>
      </c>
      <c r="E8" s="43">
        <v>4</v>
      </c>
      <c r="F8" s="44">
        <v>2</v>
      </c>
      <c r="G8" s="45">
        <v>1</v>
      </c>
      <c r="H8" s="46">
        <v>8</v>
      </c>
      <c r="I8" s="43">
        <v>6</v>
      </c>
      <c r="J8" s="95"/>
      <c r="K8" s="89">
        <f ca="1">OFFSET(Очки!$A$2,F8,D8+OFFSET(Очки!$A$18,0,$C$33-1)-1)</f>
        <v>16</v>
      </c>
      <c r="L8" s="39">
        <f ca="1">IF(F8&lt;E8,OFFSET(Очки!$A$20,2+E8-F8,IF(D8=1,13-E8,10+D8)),0)</f>
        <v>1.5</v>
      </c>
      <c r="M8" s="39"/>
      <c r="N8" s="92"/>
      <c r="O8" s="89">
        <f ca="1">OFFSET(Очки!$A$2,I8,G8+OFFSET(Очки!$A$18,0,$C$33-1)-1)</f>
        <v>12.5</v>
      </c>
      <c r="P8" s="39">
        <f ca="1">IF(I8&lt;H8,OFFSET(Очки!$A$20,2+H8-I8,IF(G8=1,13-H8,10+G8)),0)</f>
        <v>2.2999999999999998</v>
      </c>
      <c r="Q8" s="39">
        <v>1.5</v>
      </c>
      <c r="R8" s="90"/>
      <c r="S8" s="102">
        <f t="shared" ca="1" si="0"/>
        <v>33.799999999999997</v>
      </c>
    </row>
    <row r="9" spans="1:19" ht="15.75">
      <c r="A9" s="40">
        <f ca="1">RANK(S9,S$6:OFFSET(S$6,0,0,COUNTA(B$6:B$32)))</f>
        <v>4</v>
      </c>
      <c r="B9" s="47" t="s">
        <v>93</v>
      </c>
      <c r="C9" s="33" t="s">
        <v>43</v>
      </c>
      <c r="D9" s="42">
        <v>1</v>
      </c>
      <c r="E9" s="43">
        <v>6</v>
      </c>
      <c r="F9" s="44">
        <v>4</v>
      </c>
      <c r="G9" s="45">
        <v>1</v>
      </c>
      <c r="H9" s="46">
        <v>6</v>
      </c>
      <c r="I9" s="43">
        <v>6</v>
      </c>
      <c r="J9" s="95">
        <v>1</v>
      </c>
      <c r="K9" s="89">
        <f ca="1">OFFSET(Очки!$A$2,F9,D9+OFFSET(Очки!$A$18,0,$C$33-1)-1)</f>
        <v>14</v>
      </c>
      <c r="L9" s="39">
        <f ca="1">IF(F9&lt;E9,OFFSET(Очки!$A$20,2+E9-F9,IF(D9=1,13-E9,10+D9)),0)</f>
        <v>1.9</v>
      </c>
      <c r="M9" s="39">
        <v>1.5</v>
      </c>
      <c r="N9" s="92"/>
      <c r="O9" s="89">
        <f ca="1">OFFSET(Очки!$A$2,I9,G9+OFFSET(Очки!$A$18,0,$C$33-1)-1)</f>
        <v>12.5</v>
      </c>
      <c r="P9" s="39">
        <f ca="1">IF(I9&lt;H9,OFFSET(Очки!$A$20,2+H9-I9,IF(G9=1,13-H9,10+G9)),0)</f>
        <v>0</v>
      </c>
      <c r="Q9" s="39">
        <v>2</v>
      </c>
      <c r="R9" s="90">
        <v>-1</v>
      </c>
      <c r="S9" s="102">
        <f t="shared" ca="1" si="0"/>
        <v>31.9</v>
      </c>
    </row>
    <row r="10" spans="1:19" ht="15.75">
      <c r="A10" s="40">
        <f ca="1">RANK(S10,S$6:OFFSET(S$6,0,0,COUNTA(B$6:B$32)))</f>
        <v>5</v>
      </c>
      <c r="B10" s="48" t="s">
        <v>82</v>
      </c>
      <c r="C10" s="33" t="s">
        <v>43</v>
      </c>
      <c r="D10" s="42">
        <v>1</v>
      </c>
      <c r="E10" s="43">
        <v>9</v>
      </c>
      <c r="F10" s="44">
        <v>2</v>
      </c>
      <c r="G10" s="45"/>
      <c r="H10" s="46"/>
      <c r="I10" s="43"/>
      <c r="J10" s="95">
        <v>2.5</v>
      </c>
      <c r="K10" s="89">
        <f ca="1">OFFSET(Очки!$A$2,F10,D10+OFFSET(Очки!$A$18,0,$C$33-1)-1)</f>
        <v>16</v>
      </c>
      <c r="L10" s="39">
        <f ca="1">IF(F10&lt;E10,OFFSET(Очки!$A$20,2+E10-F10,IF(D10=1,13-E10,10+D10)),0)</f>
        <v>6.9</v>
      </c>
      <c r="M10" s="39">
        <v>2.5</v>
      </c>
      <c r="N10" s="92"/>
      <c r="O10" s="89">
        <f ca="1">OFFSET(Очки!$A$2,I10,G10+OFFSET(Очки!$A$18,0,$C$33-1)-1)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27.9</v>
      </c>
    </row>
    <row r="11" spans="1:19" ht="15.75">
      <c r="A11" s="40">
        <v>5</v>
      </c>
      <c r="B11" s="47" t="s">
        <v>87</v>
      </c>
      <c r="C11" s="33" t="s">
        <v>43</v>
      </c>
      <c r="D11" s="42">
        <v>1</v>
      </c>
      <c r="E11" s="43">
        <v>1</v>
      </c>
      <c r="F11" s="44">
        <v>5</v>
      </c>
      <c r="G11" s="45">
        <v>2</v>
      </c>
      <c r="H11" s="46">
        <v>9</v>
      </c>
      <c r="I11" s="43">
        <v>2</v>
      </c>
      <c r="J11" s="95"/>
      <c r="K11" s="89">
        <f ca="1">OFFSET(Очки!$A$2,F11,D11+OFFSET(Очки!$A$18,0,$C$33-1)-1)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OFFSET(Очки!$A$2,I11,G11+OFFSET(Очки!$A$18,0,$C$33-1)-1)</f>
        <v>11</v>
      </c>
      <c r="P11" s="39">
        <f ca="1">IF(I11&lt;H11,OFFSET(Очки!$A$20,2+H11-I11,IF(G11=1,13-H11,10+G11)),0)</f>
        <v>4.9000000000000004</v>
      </c>
      <c r="Q11" s="39"/>
      <c r="R11" s="90">
        <v>-3</v>
      </c>
      <c r="S11" s="102">
        <f t="shared" ca="1" si="0"/>
        <v>25.9</v>
      </c>
    </row>
    <row r="12" spans="1:19" ht="15.75">
      <c r="A12" s="40">
        <v>6</v>
      </c>
      <c r="B12" s="47" t="s">
        <v>94</v>
      </c>
      <c r="C12" s="33">
        <v>7.5</v>
      </c>
      <c r="D12" s="42">
        <v>2</v>
      </c>
      <c r="E12" s="43">
        <v>2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OFFSET(Очки!$A$2,F12,D12+OFFSET(Очки!$A$18,0,$C$33-1)-1)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OFFSET(Очки!$A$2,I12,G12+OFFSET(Очки!$A$18,0,$C$33-1)-1)</f>
        <v>17</v>
      </c>
      <c r="P12" s="39">
        <f ca="1">IF(I12&lt;H12,OFFSET(Очки!$A$20,2+H12-I12,IF(G12=1,13-H12,10+G12)),0)</f>
        <v>0</v>
      </c>
      <c r="Q12" s="39">
        <v>0.5</v>
      </c>
      <c r="R12" s="90">
        <v>-3</v>
      </c>
      <c r="S12" s="102">
        <f t="shared" ca="1" si="0"/>
        <v>24.5</v>
      </c>
    </row>
    <row r="13" spans="1:19" ht="15.75">
      <c r="A13" s="40">
        <v>7</v>
      </c>
      <c r="B13" s="47" t="s">
        <v>95</v>
      </c>
      <c r="C13" s="33">
        <v>12.5</v>
      </c>
      <c r="D13" s="42">
        <v>2</v>
      </c>
      <c r="E13" s="43">
        <v>7</v>
      </c>
      <c r="F13" s="44">
        <v>8</v>
      </c>
      <c r="G13" s="45">
        <v>2</v>
      </c>
      <c r="H13" s="46">
        <v>7</v>
      </c>
      <c r="I13" s="43">
        <v>1</v>
      </c>
      <c r="J13" s="95"/>
      <c r="K13" s="89">
        <f ca="1">OFFSET(Очки!$A$2,F13,D13+OFFSET(Очки!$A$18,0,$C$33-1)-1)</f>
        <v>6.5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12</v>
      </c>
      <c r="P13" s="39">
        <f ca="1">IF(I13&lt;H13,OFFSET(Очки!$A$20,2+H13-I13,IF(G13=1,13-H13,10+G13)),0)</f>
        <v>4.2</v>
      </c>
      <c r="Q13" s="39">
        <v>1</v>
      </c>
      <c r="R13" s="90"/>
      <c r="S13" s="102">
        <f t="shared" ca="1" si="0"/>
        <v>23.7</v>
      </c>
    </row>
    <row r="14" spans="1:19" ht="15.75">
      <c r="A14" s="40">
        <v>8</v>
      </c>
      <c r="B14" s="47" t="s">
        <v>58</v>
      </c>
      <c r="C14" s="33">
        <v>7.5</v>
      </c>
      <c r="D14" s="42">
        <v>1</v>
      </c>
      <c r="E14" s="43">
        <v>3</v>
      </c>
      <c r="F14" s="44">
        <v>7</v>
      </c>
      <c r="G14" s="45">
        <v>2</v>
      </c>
      <c r="H14" s="46">
        <v>2</v>
      </c>
      <c r="I14" s="43">
        <v>3</v>
      </c>
      <c r="J14" s="95"/>
      <c r="K14" s="89">
        <f ca="1">OFFSET(Очки!$A$2,F14,D14+OFFSET(Очки!$A$18,0,$C$33-1)-1)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22</v>
      </c>
    </row>
    <row r="15" spans="1:19" ht="15.75">
      <c r="A15" s="40">
        <v>9</v>
      </c>
      <c r="B15" s="47" t="s">
        <v>96</v>
      </c>
      <c r="C15" s="33" t="s">
        <v>43</v>
      </c>
      <c r="D15" s="42">
        <v>2</v>
      </c>
      <c r="E15" s="43">
        <v>1</v>
      </c>
      <c r="F15" s="44">
        <v>1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OFFSET(Очки!$A$2,F15,D15+OFFSET(Очки!$A$18,0,$C$33-1)-1)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7.5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20.9</v>
      </c>
    </row>
    <row r="16" spans="1:19" ht="15.75">
      <c r="A16" s="40">
        <v>9</v>
      </c>
      <c r="B16" s="47" t="s">
        <v>84</v>
      </c>
      <c r="C16" s="33">
        <v>10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8</v>
      </c>
      <c r="J16" s="95"/>
      <c r="K16" s="89">
        <f ca="1">OFFSET(Очки!$A$2,F16,D16+OFFSET(Очки!$A$18,0,$C$33-1)-1)</f>
        <v>11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OFFSET(Очки!$A$2,I16,G16+OFFSET(Очки!$A$18,0,$C$33-1)-1)</f>
        <v>11.5</v>
      </c>
      <c r="P16" s="39">
        <f ca="1">IF(I16&lt;H16,OFFSET(Очки!$A$20,2+H16-I16,IF(G16=1,13-H16,10+G16)),0)</f>
        <v>0</v>
      </c>
      <c r="Q16" s="39"/>
      <c r="R16" s="90">
        <v>-3</v>
      </c>
      <c r="S16" s="102">
        <f t="shared" ca="1" si="0"/>
        <v>20.9</v>
      </c>
    </row>
    <row r="17" spans="1:19" ht="15.75">
      <c r="A17" s="40">
        <v>11</v>
      </c>
      <c r="B17" s="107" t="s">
        <v>97</v>
      </c>
      <c r="C17" s="108">
        <v>2.5</v>
      </c>
      <c r="D17" s="42">
        <v>1</v>
      </c>
      <c r="E17" s="43">
        <v>7</v>
      </c>
      <c r="F17" s="44">
        <v>9</v>
      </c>
      <c r="G17" s="45">
        <v>2</v>
      </c>
      <c r="H17" s="46">
        <v>5</v>
      </c>
      <c r="I17" s="43">
        <v>5</v>
      </c>
      <c r="J17" s="95">
        <v>1.5</v>
      </c>
      <c r="K17" s="89">
        <f ca="1">OFFSET(Очки!$A$2,F17,D17+OFFSET(Очки!$A$18,0,$C$33-1)-1)</f>
        <v>11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OFFSET(Очки!$A$2,I17,G17+OFFSET(Очки!$A$18,0,$C$33-1)-1)</f>
        <v>8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v>12</v>
      </c>
      <c r="B18" s="113" t="s">
        <v>98</v>
      </c>
      <c r="C18" s="108">
        <v>20</v>
      </c>
      <c r="D18" s="42">
        <v>3</v>
      </c>
      <c r="E18" s="43">
        <v>6</v>
      </c>
      <c r="F18" s="44">
        <v>4</v>
      </c>
      <c r="G18" s="45">
        <v>1</v>
      </c>
      <c r="H18" s="46">
        <v>2</v>
      </c>
      <c r="I18" s="43">
        <v>3</v>
      </c>
      <c r="J18" s="95"/>
      <c r="K18" s="89">
        <f ca="1">OFFSET(Очки!$A$2,F18,D18+OFFSET(Очки!$A$18,0,$C$33-1)-1)</f>
        <v>4</v>
      </c>
      <c r="L18" s="39">
        <f ca="1">IF(F18&lt;E18,OFFSET(Очки!$A$20,2+E18-F18,IF(D18=1,13-E18,10+D18)),0)</f>
        <v>1</v>
      </c>
      <c r="M18" s="39"/>
      <c r="N18" s="92"/>
      <c r="O18" s="89">
        <f ca="1">OFFSET(Очки!$A$2,I18,G18+OFFSET(Очки!$A$18,0,$C$33-1)-1)</f>
        <v>15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13</v>
      </c>
      <c r="B19" s="114" t="s">
        <v>81</v>
      </c>
      <c r="C19" s="108">
        <v>7.5</v>
      </c>
      <c r="D19" s="42">
        <v>2</v>
      </c>
      <c r="E19" s="43">
        <v>8</v>
      </c>
      <c r="F19" s="44">
        <v>9</v>
      </c>
      <c r="G19" s="45">
        <v>1</v>
      </c>
      <c r="H19" s="46">
        <v>4</v>
      </c>
      <c r="I19" s="43">
        <v>5</v>
      </c>
      <c r="J19" s="95"/>
      <c r="K19" s="89">
        <f ca="1">OFFSET(Очки!$A$2,F19,D19+OFFSET(Очки!$A$18,0,$C$33-1)-1)</f>
        <v>6</v>
      </c>
      <c r="L19" s="39">
        <f ca="1">IF(F19&lt;E19,OFFSET(Очки!$A$20,2+E19-F19,IF(D19=1,13-E19,10+D19)),0)</f>
        <v>0</v>
      </c>
      <c r="M19" s="39">
        <v>0.5</v>
      </c>
      <c r="N19" s="92"/>
      <c r="O19" s="89">
        <f ca="1">OFFSET(Очки!$A$2,I19,G19+OFFSET(Очки!$A$18,0,$C$33-1)-1)</f>
        <v>13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14</v>
      </c>
      <c r="B20" s="47" t="s">
        <v>99</v>
      </c>
      <c r="C20" s="33" t="s">
        <v>43</v>
      </c>
      <c r="D20" s="42">
        <v>1</v>
      </c>
      <c r="E20" s="43">
        <v>2</v>
      </c>
      <c r="F20" s="44">
        <v>6</v>
      </c>
      <c r="G20" s="45">
        <v>2</v>
      </c>
      <c r="H20" s="46">
        <v>1</v>
      </c>
      <c r="I20" s="43">
        <v>9</v>
      </c>
      <c r="J20" s="95"/>
      <c r="K20" s="89">
        <f ca="1">OFFSET(Очки!$A$2,F20,D20+OFFSET(Очки!$A$18,0,$C$33-1)-1)</f>
        <v>12.5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6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18.5</v>
      </c>
    </row>
    <row r="21" spans="1:19" ht="15.75">
      <c r="A21" s="40">
        <v>15</v>
      </c>
      <c r="B21" s="47" t="s">
        <v>85</v>
      </c>
      <c r="C21" s="33" t="s">
        <v>43</v>
      </c>
      <c r="D21" s="42">
        <v>3</v>
      </c>
      <c r="E21" s="43">
        <v>5</v>
      </c>
      <c r="F21" s="44">
        <v>2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6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90</v>
      </c>
      <c r="C22" s="33" t="s">
        <v>43</v>
      </c>
      <c r="D22" s="42">
        <v>2</v>
      </c>
      <c r="E22" s="43">
        <v>6</v>
      </c>
      <c r="F22" s="44">
        <v>5</v>
      </c>
      <c r="G22" s="45">
        <v>3</v>
      </c>
      <c r="H22" s="46">
        <v>6</v>
      </c>
      <c r="I22" s="43">
        <v>3</v>
      </c>
      <c r="J22" s="95"/>
      <c r="K22" s="89">
        <f ca="1">OFFSET(Очки!$A$2,F22,D22+OFFSET(Очки!$A$18,0,$C$33-1)-1)</f>
        <v>8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OFFSET(Очки!$A$2,I22,G22+OFFSET(Очки!$A$18,0,$C$33-1)-1)</f>
        <v>5</v>
      </c>
      <c r="P22" s="39">
        <f ca="1">IF(I22&lt;H22,OFFSET(Очки!$A$20,2+H22-I22,IF(G22=1,13-H22,10+G22)),0)</f>
        <v>1.5</v>
      </c>
      <c r="Q22" s="39"/>
      <c r="R22" s="90"/>
      <c r="S22" s="102">
        <f t="shared" ca="1" si="0"/>
        <v>15.2</v>
      </c>
    </row>
    <row r="23" spans="1:19" ht="15.75">
      <c r="A23" s="40">
        <v>17</v>
      </c>
      <c r="B23" s="47" t="s">
        <v>70</v>
      </c>
      <c r="C23" s="33">
        <v>7.5</v>
      </c>
      <c r="D23" s="42">
        <v>2</v>
      </c>
      <c r="E23" s="43">
        <v>9</v>
      </c>
      <c r="F23" s="44">
        <v>7</v>
      </c>
      <c r="G23" s="45">
        <v>2</v>
      </c>
      <c r="H23" s="46">
        <v>4</v>
      </c>
      <c r="I23" s="43">
        <v>8</v>
      </c>
      <c r="J23" s="95"/>
      <c r="K23" s="89">
        <f ca="1">OFFSET(Очки!$A$2,F23,D23+OFFSET(Очки!$A$18,0,$C$33-1)-1)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14.9</v>
      </c>
    </row>
    <row r="24" spans="1:19" ht="15.75">
      <c r="A24" s="40">
        <v>18</v>
      </c>
      <c r="B24" s="47" t="s">
        <v>88</v>
      </c>
      <c r="C24" s="33">
        <v>10</v>
      </c>
      <c r="D24" s="42">
        <v>3</v>
      </c>
      <c r="E24" s="43">
        <v>8</v>
      </c>
      <c r="F24" s="44">
        <v>1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OFFSET(Очки!$A$2,F24,D24+OFFSET(Очки!$A$18,0,$C$33-1)-1)</f>
        <v>7</v>
      </c>
      <c r="L24" s="39">
        <f ca="1">IF(F24&lt;E24,OFFSET(Очки!$A$20,2+E24-F24,IF(D24=1,13-E24,10+D24)),0)</f>
        <v>3.5</v>
      </c>
      <c r="M24" s="39"/>
      <c r="N24" s="92">
        <v>-3</v>
      </c>
      <c r="O24" s="89">
        <f ca="1">OFFSET(Очки!$A$2,I24,G24+OFFSET(Очки!$A$18,0,$C$33-1)-1)</f>
        <v>7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14.5</v>
      </c>
    </row>
    <row r="25" spans="1:19" ht="15.75">
      <c r="A25" s="40">
        <v>19</v>
      </c>
      <c r="B25" s="47" t="s">
        <v>83</v>
      </c>
      <c r="C25" s="33" t="s">
        <v>43</v>
      </c>
      <c r="D25" s="42">
        <v>2</v>
      </c>
      <c r="E25" s="43">
        <v>3</v>
      </c>
      <c r="F25" s="44">
        <v>4</v>
      </c>
      <c r="G25" s="45">
        <v>3</v>
      </c>
      <c r="H25" s="46">
        <v>8</v>
      </c>
      <c r="I25" s="43">
        <v>5</v>
      </c>
      <c r="J25" s="95"/>
      <c r="K25" s="89">
        <f ca="1">OFFSET(Очки!$A$2,F25,D25+OFFSET(Очки!$A$18,0,$C$33-1)-1)</f>
        <v>9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OFFSET(Очки!$A$2,I25,G25+OFFSET(Очки!$A$18,0,$C$33-1)-1)</f>
        <v>3</v>
      </c>
      <c r="P25" s="39">
        <f ca="1">IF(I25&lt;H25,OFFSET(Очки!$A$20,2+H25-I25,IF(G25=1,13-H25,10+G25)),0)</f>
        <v>1.5</v>
      </c>
      <c r="Q25" s="39"/>
      <c r="R25" s="90"/>
      <c r="S25" s="102">
        <f t="shared" ca="1" si="0"/>
        <v>13.5</v>
      </c>
    </row>
    <row r="26" spans="1:19" ht="15.75">
      <c r="A26" s="40">
        <v>20</v>
      </c>
      <c r="B26" s="47" t="s">
        <v>46</v>
      </c>
      <c r="C26" s="33">
        <v>10</v>
      </c>
      <c r="D26" s="42">
        <v>2</v>
      </c>
      <c r="E26" s="43">
        <v>5</v>
      </c>
      <c r="F26" s="44">
        <v>6</v>
      </c>
      <c r="G26" s="45">
        <v>3</v>
      </c>
      <c r="H26" s="46">
        <v>7</v>
      </c>
      <c r="I26" s="43">
        <v>2</v>
      </c>
      <c r="J26" s="95"/>
      <c r="K26" s="89">
        <f ca="1">OFFSET(Очки!$A$2,F26,D26+OFFSET(Очки!$A$18,0,$C$33-1)-1)</f>
        <v>7.5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OFFSET(Очки!$A$2,I26,G26+OFFSET(Очки!$A$18,0,$C$33-1)-1)</f>
        <v>6</v>
      </c>
      <c r="P26" s="39">
        <f ca="1">IF(I26&lt;H26,OFFSET(Очки!$A$20,2+H26-I26,IF(G26=1,13-H26,10+G26)),0)</f>
        <v>2.5</v>
      </c>
      <c r="Q26" s="39"/>
      <c r="R26" s="90">
        <v>-3</v>
      </c>
      <c r="S26" s="102">
        <f t="shared" ca="1" si="0"/>
        <v>13</v>
      </c>
    </row>
    <row r="27" spans="1:19" ht="15.75">
      <c r="A27" s="40">
        <v>21</v>
      </c>
      <c r="B27" s="47" t="s">
        <v>86</v>
      </c>
      <c r="C27" s="33">
        <v>7.5</v>
      </c>
      <c r="D27" s="42">
        <v>3</v>
      </c>
      <c r="E27" s="43">
        <v>3</v>
      </c>
      <c r="F27" s="44">
        <v>6</v>
      </c>
      <c r="G27" s="45">
        <v>3</v>
      </c>
      <c r="H27" s="46">
        <v>3</v>
      </c>
      <c r="I27" s="43">
        <v>1</v>
      </c>
      <c r="J27" s="95"/>
      <c r="K27" s="89">
        <f ca="1">OFFSET(Очки!$A$2,F27,D27+OFFSET(Очки!$A$18,0,$C$33-1)-1)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7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10.5</v>
      </c>
    </row>
    <row r="28" spans="1:19" ht="15.75">
      <c r="A28" s="40">
        <v>22</v>
      </c>
      <c r="B28" s="107" t="s">
        <v>54</v>
      </c>
      <c r="C28" s="108" t="s">
        <v>43</v>
      </c>
      <c r="D28" s="42">
        <v>3</v>
      </c>
      <c r="E28" s="43">
        <v>4</v>
      </c>
      <c r="F28" s="44">
        <v>3</v>
      </c>
      <c r="G28" s="45">
        <v>3</v>
      </c>
      <c r="H28" s="46">
        <v>4</v>
      </c>
      <c r="I28" s="43">
        <v>5</v>
      </c>
      <c r="J28" s="95"/>
      <c r="K28" s="89">
        <f ca="1">OFFSET(Очки!$A$2,F28,D28+OFFSET(Очки!$A$18,0,$C$33-1)-1)</f>
        <v>5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OFFSET(Очки!$A$2,I28,G28+OFFSET(Очки!$A$18,0,$C$33-1)-1)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8.5</v>
      </c>
    </row>
    <row r="29" spans="1:19" ht="15.75">
      <c r="A29" s="40">
        <v>23</v>
      </c>
      <c r="B29" s="47" t="s">
        <v>89</v>
      </c>
      <c r="C29" s="33">
        <v>7.5</v>
      </c>
      <c r="D29" s="49">
        <v>3</v>
      </c>
      <c r="E29" s="50">
        <v>7</v>
      </c>
      <c r="F29" s="51">
        <v>8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OFFSET(Очки!$A$2,I29,G29+OFFSET(Очки!$A$18,0,$C$33-1)-1)</f>
        <v>5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7.5</v>
      </c>
    </row>
    <row r="30" spans="1:19" ht="15.75">
      <c r="A30" s="40">
        <v>24</v>
      </c>
      <c r="B30" s="119" t="s">
        <v>100</v>
      </c>
      <c r="C30" s="120">
        <v>20</v>
      </c>
      <c r="D30" s="49">
        <v>3</v>
      </c>
      <c r="E30" s="50">
        <v>2</v>
      </c>
      <c r="F30" s="51">
        <v>4</v>
      </c>
      <c r="G30" s="121">
        <v>3</v>
      </c>
      <c r="H30" s="52">
        <v>2</v>
      </c>
      <c r="I30" s="50">
        <v>8</v>
      </c>
      <c r="J30" s="122"/>
      <c r="K30" s="89">
        <f ca="1">OFFSET(Очки!$A$2,F30,D30+OFFSET(Очки!$A$18,0,$C$33-1)-1)</f>
        <v>4</v>
      </c>
      <c r="L30" s="39">
        <f ca="1">IF(F30&lt;E30,OFFSET(Очки!$A$20,2+E30-F30,IF(D30=1,13-E30,10+D30)),0)</f>
        <v>0</v>
      </c>
      <c r="M30" s="123"/>
      <c r="N30" s="124"/>
      <c r="O30" s="89">
        <f ca="1">OFFSET(Очки!$A$2,I30,G30+OFFSET(Очки!$A$18,0,$C$33-1)-1)</f>
        <v>1.5</v>
      </c>
      <c r="P30" s="39">
        <f ca="1">IF(I30&lt;H30,OFFSET(Очки!$A$20,2+H30-I30,IF(G30=1,13-H30,10+G30)),0)</f>
        <v>0</v>
      </c>
      <c r="Q30" s="123"/>
      <c r="R30" s="125">
        <v>-2</v>
      </c>
      <c r="S30" s="102">
        <f t="shared" ca="1" si="0"/>
        <v>3.5</v>
      </c>
    </row>
    <row r="31" spans="1:19" ht="15.75">
      <c r="A31" s="40">
        <v>25</v>
      </c>
      <c r="B31" s="119" t="s">
        <v>92</v>
      </c>
      <c r="C31" s="120">
        <v>7.5</v>
      </c>
      <c r="D31" s="49">
        <v>3</v>
      </c>
      <c r="E31" s="50">
        <v>1</v>
      </c>
      <c r="F31" s="51">
        <v>8</v>
      </c>
      <c r="G31" s="121">
        <v>3</v>
      </c>
      <c r="H31" s="52">
        <v>1</v>
      </c>
      <c r="I31" s="50">
        <v>7</v>
      </c>
      <c r="J31" s="122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123"/>
      <c r="N31" s="124"/>
      <c r="O31" s="89">
        <f ca="1">OFFSET(Очки!$A$2,I31,G31+OFFSET(Очки!$A$18,0,$C$33-1)-1)</f>
        <v>2</v>
      </c>
      <c r="P31" s="39">
        <f ca="1">IF(I31&lt;H31,OFFSET(Очки!$A$20,2+H31-I31,IF(G31=1,13-H31,10+G31)),0)</f>
        <v>0</v>
      </c>
      <c r="Q31" s="123"/>
      <c r="R31" s="125">
        <v>-3</v>
      </c>
      <c r="S31" s="102">
        <f t="shared" ca="1" si="0"/>
        <v>0.5</v>
      </c>
    </row>
    <row r="32" spans="1:19" ht="16.5" hidden="1" thickBot="1">
      <c r="A32" s="40" t="e">
        <f ca="1">RANK(S32,S$6:OFFSET(S$6,0,0,COUNTA(B$6:B$32)))</f>
        <v>#N/A</v>
      </c>
      <c r="B32" s="53"/>
      <c r="C32" s="54" t="s">
        <v>43</v>
      </c>
      <c r="D32" s="55"/>
      <c r="E32" s="56"/>
      <c r="F32" s="57"/>
      <c r="G32" s="58"/>
      <c r="H32" s="59"/>
      <c r="I32" s="56"/>
      <c r="J32" s="96"/>
      <c r="K32" s="55">
        <f ca="1">OFFSET(Очки!$A$2,F32,D32+OFFSET(Очки!$A$18,0,$C$33-1)-1)</f>
        <v>0</v>
      </c>
      <c r="L32" s="59">
        <f ca="1">IF(F32&lt;E32,OFFSET(Очки!$A$20,2+E32-F32,IF(D32=1,13-E32,10+D32)),0)</f>
        <v>0</v>
      </c>
      <c r="M32" s="59"/>
      <c r="N32" s="93"/>
      <c r="O32" s="55">
        <f ca="1">OFFSET(Очки!$A$2,I32,G32+OFFSET(Очки!$A$18,0,$C$33-1)-1)</f>
        <v>0</v>
      </c>
      <c r="P32" s="59">
        <f ca="1">IF(I32&lt;H32,OFFSET(Очки!$A$20,2+H32-I32,IF(G32=1,13-H32,10+G32)),0)</f>
        <v>0</v>
      </c>
      <c r="Q32" s="59"/>
      <c r="R32" s="57"/>
      <c r="S32" s="103">
        <f t="shared" ca="1" si="0"/>
        <v>0</v>
      </c>
    </row>
    <row r="33" spans="1:19" ht="15.75">
      <c r="A33" s="60"/>
      <c r="B33" s="61" t="s">
        <v>44</v>
      </c>
      <c r="C33" s="61">
        <f>COUNTA(B6:B32)</f>
        <v>26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1">
    <sortCondition descending="1" ref="S6:S3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2">
    <cfRule type="expression" dxfId="21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9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116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 hidden="1">
      <c r="A6" s="31">
        <f ca="1">RANK(S6,S$6:OFFSET(S$6,0,0,COUNTA(B$6:B$38)))</f>
        <v>1</v>
      </c>
      <c r="B6" s="47" t="s">
        <v>82</v>
      </c>
      <c r="C6" s="33">
        <v>7.5</v>
      </c>
      <c r="D6" s="34">
        <v>1</v>
      </c>
      <c r="E6" s="35">
        <v>10</v>
      </c>
      <c r="F6" s="36">
        <v>2</v>
      </c>
      <c r="G6" s="37">
        <v>1</v>
      </c>
      <c r="H6" s="38">
        <v>7</v>
      </c>
      <c r="I6" s="35">
        <v>7</v>
      </c>
      <c r="J6" s="94">
        <v>2.5</v>
      </c>
      <c r="K6" s="86">
        <f ca="1">OFFSET(Очки!$A$2,F6,D6+OFFSET(Очки!$A$18,0,$C$39-1)-1)</f>
        <v>16</v>
      </c>
      <c r="L6" s="87">
        <f ca="1">IF(F6&lt;E6,OFFSET(Очки!$A$20,2+E6-F6,IF(D6=1,13-E6,10+D6)),0)</f>
        <v>8.1</v>
      </c>
      <c r="M6" s="87">
        <v>1</v>
      </c>
      <c r="N6" s="91"/>
      <c r="O6" s="86">
        <f ca="1">OFFSET(Очки!$A$2,I6,G6+OFFSET(Очки!$A$18,0,$C$39-1)-1)</f>
        <v>12</v>
      </c>
      <c r="P6" s="87">
        <f ca="1">IF(I6&lt;H6,OFFSET(Очки!$A$20,2+H6-I6,IF(G6=1,13-H6,10+G6)),0)</f>
        <v>0</v>
      </c>
      <c r="Q6" s="87">
        <v>0.5</v>
      </c>
      <c r="R6" s="88"/>
      <c r="S6" s="101">
        <f t="shared" ref="S6:S35" ca="1" si="0">SUM(J6:R6)</f>
        <v>40.1</v>
      </c>
    </row>
    <row r="7" spans="1:19" ht="15.75">
      <c r="A7" s="40">
        <v>1</v>
      </c>
      <c r="B7" s="48" t="s">
        <v>95</v>
      </c>
      <c r="C7" s="33">
        <v>12.5</v>
      </c>
      <c r="D7" s="42">
        <v>1</v>
      </c>
      <c r="E7" s="43">
        <v>7</v>
      </c>
      <c r="F7" s="44">
        <v>5</v>
      </c>
      <c r="G7" s="45">
        <v>1</v>
      </c>
      <c r="H7" s="46">
        <v>10</v>
      </c>
      <c r="I7" s="43">
        <v>6</v>
      </c>
      <c r="J7" s="95">
        <v>1</v>
      </c>
      <c r="K7" s="89">
        <f ca="1">OFFSET(Очки!$A$2,F7,D7+OFFSET(Очки!$A$18,0,$C$39-1)-1)</f>
        <v>13</v>
      </c>
      <c r="L7" s="39">
        <f ca="1">IF(F7&lt;E7,OFFSET(Очки!$A$20,2+E7-F7,IF(D7=1,13-E7,10+D7)),0)</f>
        <v>2.1</v>
      </c>
      <c r="M7" s="39">
        <v>2.5</v>
      </c>
      <c r="N7" s="92">
        <v>-3</v>
      </c>
      <c r="O7" s="89">
        <f ca="1">OFFSET(Очки!$A$2,I7,G7+OFFSET(Очки!$A$18,0,$C$39-1)-1)</f>
        <v>12.5</v>
      </c>
      <c r="P7" s="39">
        <f ca="1">IF(I7&lt;H7,OFFSET(Очки!$A$20,2+H7-I7,IF(G7=1,13-H7,10+G7)),0)</f>
        <v>4.6999999999999993</v>
      </c>
      <c r="Q7" s="39">
        <v>2</v>
      </c>
      <c r="R7" s="90">
        <v>-3</v>
      </c>
      <c r="S7" s="102">
        <f t="shared" ca="1" si="0"/>
        <v>31.799999999999997</v>
      </c>
    </row>
    <row r="8" spans="1:19" ht="15.75">
      <c r="A8" s="40">
        <v>2</v>
      </c>
      <c r="B8" s="47" t="s">
        <v>89</v>
      </c>
      <c r="C8" s="33" t="s">
        <v>43</v>
      </c>
      <c r="D8" s="42">
        <v>2</v>
      </c>
      <c r="E8" s="43">
        <v>3</v>
      </c>
      <c r="F8" s="44">
        <v>2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OFFSET(Очки!$A$2,F8,D8+OFFSET(Очки!$A$18,0,$C$39-1)-1)</f>
        <v>10.5</v>
      </c>
      <c r="L8" s="39">
        <f ca="1">IF(F8&lt;E8,OFFSET(Очки!$A$20,2+E8-F8,IF(D8=1,13-E8,10+D8)),0)</f>
        <v>0.7</v>
      </c>
      <c r="M8" s="39"/>
      <c r="N8" s="92"/>
      <c r="O8" s="89">
        <f ca="1">OFFSET(Очки!$A$2,I8,G8+OFFSET(Очки!$A$18,0,$C$39-1)-1)</f>
        <v>17</v>
      </c>
      <c r="P8" s="39">
        <f ca="1">IF(I8&lt;H8,OFFSET(Очки!$A$20,2+H8-I8,IF(G8=1,13-H8,10+G8)),0)</f>
        <v>0.7</v>
      </c>
      <c r="Q8" s="39"/>
      <c r="R8" s="90"/>
      <c r="S8" s="102">
        <f t="shared" ca="1" si="0"/>
        <v>28.9</v>
      </c>
    </row>
    <row r="9" spans="1:19" ht="15.75" hidden="1">
      <c r="A9" s="40">
        <f ca="1">RANK(S9,S$6:OFFSET(S$6,0,0,COUNTA(B$6:B$38)))</f>
        <v>4</v>
      </c>
      <c r="B9" s="47" t="s">
        <v>106</v>
      </c>
      <c r="C9" s="33">
        <v>5</v>
      </c>
      <c r="D9" s="42">
        <v>1</v>
      </c>
      <c r="E9" s="43">
        <v>4</v>
      </c>
      <c r="F9" s="44">
        <v>4</v>
      </c>
      <c r="G9" s="45">
        <v>1</v>
      </c>
      <c r="H9" s="46">
        <v>5</v>
      </c>
      <c r="I9" s="43">
        <v>2</v>
      </c>
      <c r="J9" s="95"/>
      <c r="K9" s="89">
        <f ca="1">OFFSET(Очки!$A$2,F9,D9+OFFSET(Очки!$A$18,0,$C$39-1)-1)</f>
        <v>14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OFFSET(Очки!$A$2,I9,G9+OFFSET(Очки!$A$18,0,$C$39-1)-1)</f>
        <v>16</v>
      </c>
      <c r="P9" s="39">
        <f ca="1">IF(I9&lt;H9,OFFSET(Очки!$A$20,2+H9-I9,IF(G9=1,13-H9,10+G9)),0)</f>
        <v>2.4000000000000004</v>
      </c>
      <c r="Q9" s="39"/>
      <c r="R9" s="90">
        <f>-2-2</f>
        <v>-4</v>
      </c>
      <c r="S9" s="102">
        <f t="shared" ca="1" si="0"/>
        <v>28.4</v>
      </c>
    </row>
    <row r="10" spans="1:19" ht="15.75">
      <c r="A10" s="40">
        <v>3</v>
      </c>
      <c r="B10" s="47" t="s">
        <v>107</v>
      </c>
      <c r="C10" s="33" t="s">
        <v>43</v>
      </c>
      <c r="D10" s="42">
        <v>1</v>
      </c>
      <c r="E10" s="43">
        <v>3</v>
      </c>
      <c r="F10" s="44">
        <v>1</v>
      </c>
      <c r="G10" s="45">
        <v>1</v>
      </c>
      <c r="H10" s="46">
        <v>3</v>
      </c>
      <c r="I10" s="43">
        <v>7</v>
      </c>
      <c r="J10" s="95"/>
      <c r="K10" s="89">
        <f ca="1">OFFSET(Очки!$A$2,F10,D10+OFFSET(Очки!$A$18,0,$C$39-1)-1)</f>
        <v>17</v>
      </c>
      <c r="L10" s="39">
        <f ca="1">IF(F10&lt;E10,OFFSET(Очки!$A$20,2+E10-F10,IF(D10=1,13-E10,10+D10)),0)</f>
        <v>1.4</v>
      </c>
      <c r="M10" s="39"/>
      <c r="N10" s="92">
        <v>-3</v>
      </c>
      <c r="O10" s="89">
        <f ca="1">OFFSET(Очки!$A$2,I10,G10+OFFSET(Очки!$A$18,0,$C$39-1)-1)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27.4</v>
      </c>
    </row>
    <row r="11" spans="1:19" ht="15.75" hidden="1">
      <c r="A11" s="40">
        <f ca="1">RANK(S11,S$6:OFFSET(S$6,0,0,COUNTA(B$6:B$38)))</f>
        <v>6</v>
      </c>
      <c r="B11" s="47" t="s">
        <v>111</v>
      </c>
      <c r="C11" s="33"/>
      <c r="D11" s="42">
        <v>1</v>
      </c>
      <c r="E11" s="43">
        <v>8</v>
      </c>
      <c r="F11" s="44">
        <v>9</v>
      </c>
      <c r="G11" s="45">
        <v>1</v>
      </c>
      <c r="H11" s="46">
        <v>6</v>
      </c>
      <c r="I11" s="43">
        <v>3</v>
      </c>
      <c r="J11" s="95">
        <v>1.5</v>
      </c>
      <c r="K11" s="89">
        <f ca="1">OFFSET(Очки!$A$2,F11,D11+OFFSET(Очки!$A$18,0,$C$39-1)-1)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OFFSET(Очки!$A$2,I11,G11+OFFSET(Очки!$A$18,0,$C$39-1)-1)</f>
        <v>15</v>
      </c>
      <c r="P11" s="39">
        <f ca="1">IF(I11&lt;H11,OFFSET(Очки!$A$20,2+H11-I11,IF(G11=1,13-H11,10+G11)),0)</f>
        <v>2.7</v>
      </c>
      <c r="Q11" s="39">
        <v>1.5</v>
      </c>
      <c r="R11" s="90">
        <f>-3-3</f>
        <v>-6</v>
      </c>
      <c r="S11" s="102">
        <f t="shared" ca="1" si="0"/>
        <v>26.200000000000003</v>
      </c>
    </row>
    <row r="12" spans="1:19" ht="15.75">
      <c r="A12" s="40">
        <v>4</v>
      </c>
      <c r="B12" s="47" t="s">
        <v>102</v>
      </c>
      <c r="C12" s="33">
        <v>15</v>
      </c>
      <c r="D12" s="42">
        <v>1</v>
      </c>
      <c r="E12" s="43">
        <v>6</v>
      </c>
      <c r="F12" s="44">
        <v>5</v>
      </c>
      <c r="G12" s="45">
        <v>1</v>
      </c>
      <c r="H12" s="46">
        <v>9</v>
      </c>
      <c r="I12" s="43">
        <v>8</v>
      </c>
      <c r="J12" s="95">
        <v>0.5</v>
      </c>
      <c r="K12" s="89">
        <f ca="1">OFFSET(Очки!$A$2,F12,D12+OFFSET(Очки!$A$18,0,$C$39-1)-1)</f>
        <v>13</v>
      </c>
      <c r="L12" s="39">
        <f ca="1">IF(F12&lt;E12,OFFSET(Очки!$A$20,2+E12-F12,IF(D12=1,13-E12,10+D12)),0)</f>
        <v>1</v>
      </c>
      <c r="M12" s="39">
        <v>2</v>
      </c>
      <c r="N12" s="92">
        <v>-2</v>
      </c>
      <c r="O12" s="89">
        <f ca="1">OFFSET(Очки!$A$2,I12,G12+OFFSET(Очки!$A$18,0,$C$39-1)-1)</f>
        <v>11.5</v>
      </c>
      <c r="P12" s="39">
        <f ca="1">IF(I12&lt;H12,OFFSET(Очки!$A$20,2+H12-I12,IF(G12=1,13-H12,10+G12)),0)</f>
        <v>1.2</v>
      </c>
      <c r="Q12" s="39">
        <v>1</v>
      </c>
      <c r="R12" s="90">
        <v>-2</v>
      </c>
      <c r="S12" s="102">
        <f t="shared" ca="1" si="0"/>
        <v>26.2</v>
      </c>
    </row>
    <row r="13" spans="1:19" ht="15.75">
      <c r="A13" s="40">
        <v>5</v>
      </c>
      <c r="B13" s="47" t="s">
        <v>70</v>
      </c>
      <c r="C13" s="33">
        <v>7.5</v>
      </c>
      <c r="D13" s="42">
        <v>1</v>
      </c>
      <c r="E13" s="43">
        <v>1</v>
      </c>
      <c r="F13" s="44">
        <v>3</v>
      </c>
      <c r="G13" s="45">
        <v>2</v>
      </c>
      <c r="H13" s="46">
        <v>9</v>
      </c>
      <c r="I13" s="43">
        <v>4</v>
      </c>
      <c r="J13" s="95"/>
      <c r="K13" s="89">
        <f ca="1">OFFSET(Очки!$A$2,F13,D13+OFFSET(Очки!$A$18,0,$C$39-1)-1)</f>
        <v>15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OFFSET(Очки!$A$2,I13,G13+OFFSET(Очки!$A$18,0,$C$39-1)-1)</f>
        <v>8.5</v>
      </c>
      <c r="P13" s="39">
        <f ca="1">IF(I13&lt;H13,OFFSET(Очки!$A$20,2+H13-I13,IF(G13=1,13-H13,10+G13)),0)</f>
        <v>3.5</v>
      </c>
      <c r="Q13" s="39"/>
      <c r="R13" s="90">
        <v>-2</v>
      </c>
      <c r="S13" s="102">
        <f t="shared" ca="1" si="0"/>
        <v>25</v>
      </c>
    </row>
    <row r="14" spans="1:19" ht="15.75">
      <c r="A14" s="40">
        <v>6</v>
      </c>
      <c r="B14" s="47" t="s">
        <v>96</v>
      </c>
      <c r="C14" s="33" t="s">
        <v>43</v>
      </c>
      <c r="D14" s="42">
        <v>2</v>
      </c>
      <c r="E14" s="43">
        <v>5</v>
      </c>
      <c r="F14" s="44">
        <v>3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OFFSET(Очки!$A$2,F14,D14+OFFSET(Очки!$A$18,0,$C$39-1)-1)</f>
        <v>9.5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OFFSET(Очки!$A$2,I14,G14+OFFSET(Очки!$A$18,0,$C$39-1)-1)</f>
        <v>13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23.9</v>
      </c>
    </row>
    <row r="15" spans="1:19" ht="15.75">
      <c r="A15" s="40">
        <v>6</v>
      </c>
      <c r="B15" s="48" t="s">
        <v>53</v>
      </c>
      <c r="C15" s="33" t="s">
        <v>43</v>
      </c>
      <c r="D15" s="42">
        <v>2</v>
      </c>
      <c r="E15" s="43">
        <v>6</v>
      </c>
      <c r="F15" s="44">
        <v>4</v>
      </c>
      <c r="G15" s="45">
        <v>1</v>
      </c>
      <c r="H15" s="46">
        <v>4</v>
      </c>
      <c r="I15" s="43">
        <v>4</v>
      </c>
      <c r="J15" s="95"/>
      <c r="K15" s="89">
        <f ca="1">OFFSET(Очки!$A$2,F15,D15+OFFSET(Очки!$A$18,0,$C$39-1)-1)</f>
        <v>8.5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OFFSET(Очки!$A$2,I15,G15+OFFSET(Очки!$A$18,0,$C$39-1)-1)</f>
        <v>14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23.9</v>
      </c>
    </row>
    <row r="16" spans="1:19" ht="15.75">
      <c r="A16" s="40">
        <v>8</v>
      </c>
      <c r="B16" s="47" t="s">
        <v>81</v>
      </c>
      <c r="C16" s="33">
        <v>7.5</v>
      </c>
      <c r="D16" s="42">
        <v>1</v>
      </c>
      <c r="E16" s="43">
        <v>9</v>
      </c>
      <c r="F16" s="44">
        <v>7</v>
      </c>
      <c r="G16" s="45">
        <v>2</v>
      </c>
      <c r="H16" s="46">
        <v>10</v>
      </c>
      <c r="I16" s="43">
        <v>8</v>
      </c>
      <c r="J16" s="95">
        <v>2</v>
      </c>
      <c r="K16" s="89">
        <f ca="1">OFFSET(Очки!$A$2,F16,D16+OFFSET(Очки!$A$18,0,$C$39-1)-1)</f>
        <v>12</v>
      </c>
      <c r="L16" s="39">
        <f ca="1">IF(F16&lt;E16,OFFSET(Очки!$A$20,2+E16-F16,IF(D16=1,13-E16,10+D16)),0)</f>
        <v>2.4</v>
      </c>
      <c r="M16" s="39"/>
      <c r="N16" s="92"/>
      <c r="O16" s="89">
        <f ca="1">OFFSET(Очки!$A$2,I16,G16+OFFSET(Очки!$A$18,0,$C$39-1)-1)</f>
        <v>6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23.799999999999997</v>
      </c>
    </row>
    <row r="17" spans="1:19" ht="15.75">
      <c r="A17" s="40">
        <v>9</v>
      </c>
      <c r="B17" s="47" t="s">
        <v>105</v>
      </c>
      <c r="C17" s="33">
        <v>7.5</v>
      </c>
      <c r="D17" s="42">
        <v>1</v>
      </c>
      <c r="E17" s="43">
        <v>5</v>
      </c>
      <c r="F17" s="44">
        <v>8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OFFSET(Очки!$A$2,F17,D17+OFFSET(Очки!$A$18,0,$C$39-1)-1)</f>
        <v>11.5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OFFSET(Очки!$A$2,I17,G17+OFFSET(Очки!$A$18,0,$C$39-1)-1)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</v>
      </c>
    </row>
    <row r="18" spans="1:19" ht="15.75">
      <c r="A18" s="40">
        <v>10</v>
      </c>
      <c r="B18" s="47" t="s">
        <v>87</v>
      </c>
      <c r="C18" s="33" t="s">
        <v>43</v>
      </c>
      <c r="D18" s="42">
        <v>2</v>
      </c>
      <c r="E18" s="43">
        <v>8</v>
      </c>
      <c r="F18" s="44">
        <v>6</v>
      </c>
      <c r="G18" s="45">
        <v>2</v>
      </c>
      <c r="H18" s="46">
        <v>3</v>
      </c>
      <c r="I18" s="43">
        <v>2</v>
      </c>
      <c r="J18" s="95"/>
      <c r="K18" s="89">
        <f ca="1">OFFSET(Очки!$A$2,F18,D18+OFFSET(Очки!$A$18,0,$C$39-1)-1)</f>
        <v>7</v>
      </c>
      <c r="L18" s="39">
        <f ca="1">IF(F18&lt;E18,OFFSET(Очки!$A$20,2+E18-F18,IF(D18=1,13-E18,10+D18)),0)</f>
        <v>1.4</v>
      </c>
      <c r="M18" s="39"/>
      <c r="N18" s="92"/>
      <c r="O18" s="89">
        <f ca="1">OFFSET(Очки!$A$2,I18,G18+OFFSET(Очки!$A$18,0,$C$39-1)-1)</f>
        <v>10.5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19.599999999999998</v>
      </c>
    </row>
    <row r="19" spans="1:19" ht="15.75">
      <c r="A19" s="40">
        <v>11</v>
      </c>
      <c r="B19" s="47" t="s">
        <v>108</v>
      </c>
      <c r="C19" s="33" t="s">
        <v>43</v>
      </c>
      <c r="D19" s="42">
        <v>2</v>
      </c>
      <c r="E19" s="43">
        <v>10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OFFSET(Очки!$A$2,F19,D19+OFFSET(Очки!$A$18,0,$C$39-1)-1)</f>
        <v>7.5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OFFSET(Очки!$A$2,I19,G19+OFFSET(Очки!$A$18,0,$C$39-1)-1)</f>
        <v>7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18.7</v>
      </c>
    </row>
    <row r="20" spans="1:19" ht="15.75">
      <c r="A20" s="40">
        <v>12</v>
      </c>
      <c r="B20" s="47" t="s">
        <v>60</v>
      </c>
      <c r="C20" s="33" t="s">
        <v>43</v>
      </c>
      <c r="D20" s="42">
        <v>2</v>
      </c>
      <c r="E20" s="43">
        <v>9</v>
      </c>
      <c r="F20" s="44">
        <v>8</v>
      </c>
      <c r="G20" s="45">
        <v>1</v>
      </c>
      <c r="H20" s="46">
        <v>8</v>
      </c>
      <c r="I20" s="43">
        <v>6</v>
      </c>
      <c r="J20" s="95"/>
      <c r="K20" s="89">
        <f ca="1">OFFSET(Очки!$A$2,F20,D20+OFFSET(Очки!$A$18,0,$C$39-1)-1)</f>
        <v>6</v>
      </c>
      <c r="L20" s="39">
        <f ca="1">IF(F20&lt;E20,OFFSET(Очки!$A$20,2+E20-F20,IF(D20=1,13-E20,10+D20)),0)</f>
        <v>0.7</v>
      </c>
      <c r="M20" s="39">
        <v>1.5</v>
      </c>
      <c r="N20" s="92">
        <v>-3</v>
      </c>
      <c r="O20" s="89">
        <f ca="1">OFFSET(Очки!$A$2,I20,G20+OFFSET(Очки!$A$18,0,$C$39-1)-1)</f>
        <v>12.5</v>
      </c>
      <c r="P20" s="39">
        <f ca="1">IF(I20&lt;H20,OFFSET(Очки!$A$20,2+H20-I20,IF(G20=1,13-H20,10+G20)),0)</f>
        <v>2.2999999999999998</v>
      </c>
      <c r="Q20" s="39">
        <v>2.5</v>
      </c>
      <c r="R20" s="90">
        <f>-2-2</f>
        <v>-4</v>
      </c>
      <c r="S20" s="102">
        <f t="shared" ca="1" si="0"/>
        <v>18.5</v>
      </c>
    </row>
    <row r="21" spans="1:19" ht="15.75">
      <c r="A21" s="40">
        <v>13</v>
      </c>
      <c r="B21" s="47" t="s">
        <v>54</v>
      </c>
      <c r="C21" s="33" t="s">
        <v>43</v>
      </c>
      <c r="D21" s="42">
        <v>2</v>
      </c>
      <c r="E21" s="43">
        <v>1</v>
      </c>
      <c r="F21" s="44">
        <v>1</v>
      </c>
      <c r="G21" s="45">
        <v>2</v>
      </c>
      <c r="H21" s="46">
        <v>6</v>
      </c>
      <c r="I21" s="43">
        <v>9</v>
      </c>
      <c r="J21" s="95"/>
      <c r="K21" s="89">
        <f ca="1">OFFSET(Очки!$A$2,F21,D21+OFFSET(Очки!$A$18,0,$C$39-1)-1)</f>
        <v>11.5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14</v>
      </c>
      <c r="B22" s="47" t="s">
        <v>112</v>
      </c>
      <c r="C22" s="33"/>
      <c r="D22" s="42">
        <v>2</v>
      </c>
      <c r="E22" s="43">
        <v>2</v>
      </c>
      <c r="F22" s="44">
        <v>9</v>
      </c>
      <c r="G22" s="45">
        <v>2</v>
      </c>
      <c r="H22" s="46">
        <v>5</v>
      </c>
      <c r="I22" s="43">
        <v>5</v>
      </c>
      <c r="J22" s="95"/>
      <c r="K22" s="89">
        <f ca="1">OFFSET(Очки!$A$2,F22,D22+OFFSET(Очки!$A$18,0,$C$39-1)-1)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</v>
      </c>
    </row>
    <row r="23" spans="1:19" ht="15.75">
      <c r="A23" s="40">
        <v>15</v>
      </c>
      <c r="B23" s="47" t="s">
        <v>69</v>
      </c>
      <c r="C23" s="33" t="s">
        <v>43</v>
      </c>
      <c r="D23" s="42">
        <v>2</v>
      </c>
      <c r="E23" s="43">
        <v>7</v>
      </c>
      <c r="F23" s="44">
        <v>7</v>
      </c>
      <c r="G23" s="45">
        <v>2</v>
      </c>
      <c r="H23" s="46">
        <v>2</v>
      </c>
      <c r="I23" s="43">
        <v>3</v>
      </c>
      <c r="J23" s="95"/>
      <c r="K23" s="89">
        <f ca="1">OFFSET(Очки!$A$2,F23,D23+OFFSET(Очки!$A$18,0,$C$39-1)-1)</f>
        <v>6.5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OFFSET(Очки!$A$2,I23,G23+OFFSET(Очки!$A$18,0,$C$39-1)-1)</f>
        <v>9.5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19" ht="15.75">
      <c r="A24" s="40">
        <v>16</v>
      </c>
      <c r="B24" s="48" t="s">
        <v>103</v>
      </c>
      <c r="C24" s="33">
        <v>20</v>
      </c>
      <c r="D24" s="42">
        <v>3</v>
      </c>
      <c r="E24" s="43">
        <v>7</v>
      </c>
      <c r="F24" s="44">
        <v>4</v>
      </c>
      <c r="G24" s="45">
        <v>2</v>
      </c>
      <c r="H24" s="46">
        <v>4</v>
      </c>
      <c r="I24" s="43">
        <v>7</v>
      </c>
      <c r="J24" s="95"/>
      <c r="K24" s="89">
        <f ca="1">OFFSET(Очки!$A$2,F24,D24+OFFSET(Очки!$A$18,0,$C$39-1)-1)</f>
        <v>3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OFFSET(Очки!$A$2,I24,G24+OFFSET(Очки!$A$18,0,$C$39-1)-1)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v>17</v>
      </c>
      <c r="B25" s="47" t="s">
        <v>74</v>
      </c>
      <c r="C25" s="33"/>
      <c r="D25" s="42">
        <v>3</v>
      </c>
      <c r="E25" s="43">
        <v>8</v>
      </c>
      <c r="F25" s="44">
        <v>2</v>
      </c>
      <c r="G25" s="45">
        <v>3</v>
      </c>
      <c r="H25" s="46">
        <v>10</v>
      </c>
      <c r="I25" s="43">
        <v>5</v>
      </c>
      <c r="J25" s="95"/>
      <c r="K25" s="89">
        <f ca="1">OFFSET(Очки!$A$2,F25,D25+OFFSET(Очки!$A$18,0,$C$39-1)-1)</f>
        <v>5</v>
      </c>
      <c r="L25" s="39">
        <f ca="1">IF(F25&lt;E25,OFFSET(Очки!$A$20,2+E25-F25,IF(D25=1,13-E25,10+D25)),0)</f>
        <v>3</v>
      </c>
      <c r="M25" s="39"/>
      <c r="N25" s="92"/>
      <c r="O25" s="89">
        <f ca="1">OFFSET(Очки!$A$2,I25,G25+OFFSET(Очки!$A$18,0,$C$39-1)-1)</f>
        <v>2</v>
      </c>
      <c r="P25" s="39">
        <f ca="1">IF(I25&lt;H25,OFFSET(Очки!$A$20,2+H25-I25,IF(G25=1,13-H25,10+G25)),0)</f>
        <v>2.5</v>
      </c>
      <c r="Q25" s="39"/>
      <c r="R25" s="90">
        <v>-2</v>
      </c>
      <c r="S25" s="102">
        <f t="shared" ca="1" si="0"/>
        <v>10.5</v>
      </c>
    </row>
    <row r="26" spans="1:19" ht="15.75">
      <c r="A26" s="40">
        <v>18</v>
      </c>
      <c r="B26" s="32" t="s">
        <v>97</v>
      </c>
      <c r="C26" s="33">
        <v>2.5</v>
      </c>
      <c r="D26" s="42">
        <v>1</v>
      </c>
      <c r="E26" s="43">
        <v>2</v>
      </c>
      <c r="F26" s="44">
        <v>8</v>
      </c>
      <c r="G26" s="45">
        <v>3</v>
      </c>
      <c r="H26" s="46">
        <v>9</v>
      </c>
      <c r="I26" s="43">
        <v>9</v>
      </c>
      <c r="J26" s="95"/>
      <c r="K26" s="89">
        <f ca="1">OFFSET(Очки!$A$2,F26,D26+OFFSET(Очки!$A$18,0,$C$39-1)-1)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0</v>
      </c>
      <c r="P26" s="39">
        <f ca="1">IF(I26&lt;H26,OFFSET(Очки!$A$20,2+H26-I26,IF(G26=1,13-H26,10+G26)),0)</f>
        <v>0</v>
      </c>
      <c r="Q26" s="39"/>
      <c r="R26" s="90">
        <v>-3</v>
      </c>
      <c r="S26" s="102">
        <f t="shared" ca="1" si="0"/>
        <v>8.5</v>
      </c>
    </row>
    <row r="27" spans="1:19" ht="15.75">
      <c r="A27" s="40">
        <v>19</v>
      </c>
      <c r="B27" s="47" t="s">
        <v>64</v>
      </c>
      <c r="C27" s="33">
        <v>7.5</v>
      </c>
      <c r="D27" s="42">
        <v>3</v>
      </c>
      <c r="E27" s="43">
        <v>3</v>
      </c>
      <c r="F27" s="44">
        <v>3</v>
      </c>
      <c r="G27" s="45">
        <v>3</v>
      </c>
      <c r="H27" s="46">
        <v>3</v>
      </c>
      <c r="I27" s="43">
        <v>3</v>
      </c>
      <c r="J27" s="95"/>
      <c r="K27" s="89">
        <f ca="1">OFFSET(Очки!$A$2,F27,D27+OFFSET(Очки!$A$18,0,$C$39-1)-1)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OFFSET(Очки!$A$2,I27,G27+OFFSET(Очки!$A$18,0,$C$39-1)-1)</f>
        <v>4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</v>
      </c>
    </row>
    <row r="28" spans="1:19" ht="15.75">
      <c r="A28" s="40">
        <v>20</v>
      </c>
      <c r="B28" s="41" t="s">
        <v>101</v>
      </c>
      <c r="C28" s="33" t="s">
        <v>43</v>
      </c>
      <c r="D28" s="42">
        <v>3</v>
      </c>
      <c r="E28" s="43">
        <v>1</v>
      </c>
      <c r="F28" s="44">
        <v>7</v>
      </c>
      <c r="G28" s="45">
        <v>3</v>
      </c>
      <c r="H28" s="46">
        <v>2</v>
      </c>
      <c r="I28" s="43">
        <v>1</v>
      </c>
      <c r="J28" s="95"/>
      <c r="K28" s="89">
        <f ca="1">OFFSET(Очки!$A$2,F28,D28+OFFSET(Очки!$A$18,0,$C$39-1)-1)</f>
        <v>1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6</v>
      </c>
      <c r="P28" s="39">
        <f ca="1">IF(I28&lt;H28,OFFSET(Очки!$A$20,2+H28-I28,IF(G28=1,13-H28,10+G28)),0)</f>
        <v>0.5</v>
      </c>
      <c r="Q28" s="39"/>
      <c r="R28" s="90"/>
      <c r="S28" s="102">
        <f t="shared" ca="1" si="0"/>
        <v>7.5</v>
      </c>
    </row>
    <row r="29" spans="1:19" ht="15.75">
      <c r="A29" s="40">
        <v>21</v>
      </c>
      <c r="B29" s="47" t="s">
        <v>110</v>
      </c>
      <c r="C29" s="33"/>
      <c r="D29" s="42">
        <v>2</v>
      </c>
      <c r="E29" s="43">
        <v>4</v>
      </c>
      <c r="F29" s="44">
        <v>9</v>
      </c>
      <c r="G29" s="45">
        <v>2</v>
      </c>
      <c r="H29" s="46">
        <v>8</v>
      </c>
      <c r="I29" s="43">
        <v>9</v>
      </c>
      <c r="J29" s="95"/>
      <c r="K29" s="89">
        <f ca="1">OFFSET(Очки!$A$2,F29,D29+OFFSET(Очки!$A$18,0,$C$39-1)-1)</f>
        <v>5.5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OFFSET(Очки!$A$2,I29,G29+OFFSET(Очки!$A$18,0,$C$39-1)-1)</f>
        <v>5.5</v>
      </c>
      <c r="P29" s="39">
        <f ca="1">IF(I29&lt;H29,OFFSET(Очки!$A$20,2+H29-I29,IF(G29=1,13-H29,10+G29)),0)</f>
        <v>0</v>
      </c>
      <c r="Q29" s="39"/>
      <c r="R29" s="90">
        <v>-2</v>
      </c>
      <c r="S29" s="102">
        <f t="shared" ca="1" si="0"/>
        <v>7</v>
      </c>
    </row>
    <row r="30" spans="1:19" ht="15.75">
      <c r="A30" s="40">
        <v>22</v>
      </c>
      <c r="B30" s="48" t="s">
        <v>104</v>
      </c>
      <c r="C30" s="33">
        <v>10</v>
      </c>
      <c r="D30" s="42">
        <v>3</v>
      </c>
      <c r="E30" s="43">
        <v>5</v>
      </c>
      <c r="F30" s="44">
        <v>8</v>
      </c>
      <c r="G30" s="45">
        <v>3</v>
      </c>
      <c r="H30" s="46">
        <v>6</v>
      </c>
      <c r="I30" s="43">
        <v>2</v>
      </c>
      <c r="J30" s="95"/>
      <c r="K30" s="89">
        <f ca="1">OFFSET(Очки!$A$2,F30,D30+OFFSET(Очки!$A$18,0,$C$39-1)-1)</f>
        <v>0.5</v>
      </c>
      <c r="L30" s="39">
        <f ca="1">IF(F30&lt;E30,OFFSET(Очки!$A$20,2+E30-F30,IF(D30=1,13-E30,10+D30)),0)</f>
        <v>0</v>
      </c>
      <c r="M30" s="39"/>
      <c r="N30" s="92">
        <v>-2</v>
      </c>
      <c r="O30" s="89">
        <f ca="1">OFFSET(Очки!$A$2,I30,G30+OFFSET(Очки!$A$18,0,$C$39-1)-1)</f>
        <v>5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5.5</v>
      </c>
    </row>
    <row r="31" spans="1:19" ht="15.75">
      <c r="A31" s="40">
        <v>23</v>
      </c>
      <c r="B31" s="47" t="s">
        <v>114</v>
      </c>
      <c r="C31" s="33"/>
      <c r="D31" s="42">
        <v>3</v>
      </c>
      <c r="E31" s="43">
        <v>6</v>
      </c>
      <c r="F31" s="44">
        <v>5</v>
      </c>
      <c r="G31" s="45">
        <v>3</v>
      </c>
      <c r="H31" s="46">
        <v>8</v>
      </c>
      <c r="I31" s="43">
        <v>6</v>
      </c>
      <c r="J31" s="95"/>
      <c r="K31" s="89">
        <f ca="1">OFFSET(Очки!$A$2,F31,D31+OFFSET(Очки!$A$18,0,$C$39-1)-1)</f>
        <v>2</v>
      </c>
      <c r="L31" s="39">
        <f ca="1">IF(F31&lt;E31,OFFSET(Очки!$A$20,2+E31-F31,IF(D31=1,13-E31,10+D31)),0)</f>
        <v>0.5</v>
      </c>
      <c r="M31" s="39"/>
      <c r="N31" s="92"/>
      <c r="O31" s="89">
        <f ca="1">OFFSET(Очки!$A$2,I31,G31+OFFSET(Очки!$A$18,0,$C$39-1)-1)</f>
        <v>1.5</v>
      </c>
      <c r="P31" s="39">
        <f ca="1">IF(I31&lt;H31,OFFSET(Очки!$A$20,2+H31-I31,IF(G31=1,13-H31,10+G31)),0)</f>
        <v>1</v>
      </c>
      <c r="Q31" s="39"/>
      <c r="R31" s="90"/>
      <c r="S31" s="102">
        <f t="shared" ca="1" si="0"/>
        <v>5</v>
      </c>
    </row>
    <row r="32" spans="1:19" ht="15.75">
      <c r="A32" s="40">
        <v>24</v>
      </c>
      <c r="B32" s="47" t="s">
        <v>90</v>
      </c>
      <c r="C32" s="33" t="s">
        <v>43</v>
      </c>
      <c r="D32" s="42">
        <v>3</v>
      </c>
      <c r="E32" s="43">
        <v>9</v>
      </c>
      <c r="F32" s="44">
        <v>6</v>
      </c>
      <c r="G32" s="45">
        <v>3</v>
      </c>
      <c r="H32" s="46">
        <v>7</v>
      </c>
      <c r="I32" s="43">
        <v>7</v>
      </c>
      <c r="J32" s="95"/>
      <c r="K32" s="89">
        <f ca="1">OFFSET(Очки!$A$2,F32,D32+OFFSET(Очки!$A$18,0,$C$39-1)-1)</f>
        <v>1.5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OFFSET(Очки!$A$2,I32,G32+OFFSET(Очки!$A$18,0,$C$39-1)-1)</f>
        <v>1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47" t="s">
        <v>115</v>
      </c>
      <c r="C33" s="33"/>
      <c r="D33" s="42">
        <v>3</v>
      </c>
      <c r="E33" s="43">
        <v>4</v>
      </c>
      <c r="F33" s="44">
        <v>9</v>
      </c>
      <c r="G33" s="45">
        <v>3</v>
      </c>
      <c r="H33" s="46">
        <v>5</v>
      </c>
      <c r="I33" s="43">
        <v>4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3</v>
      </c>
      <c r="P33" s="39">
        <f ca="1">IF(I33&lt;H33,OFFSET(Очки!$A$20,2+H33-I33,IF(G33=1,13-H33,10+G33)),0)</f>
        <v>0.5</v>
      </c>
      <c r="Q33" s="39"/>
      <c r="R33" s="90"/>
      <c r="S33" s="102">
        <f t="shared" ca="1" si="0"/>
        <v>3.5</v>
      </c>
    </row>
    <row r="34" spans="1:19" ht="15.75">
      <c r="A34" s="40">
        <v>26</v>
      </c>
      <c r="B34" s="47" t="s">
        <v>109</v>
      </c>
      <c r="C34" s="33"/>
      <c r="D34" s="42">
        <v>3</v>
      </c>
      <c r="E34" s="43">
        <v>10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OFFSET(Очки!$A$2,F34,D34+OFFSET(Очки!$A$18,0,$C$39-1)-1)</f>
        <v>0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OFFSET(Очки!$A$2,I34,G34+OFFSET(Очки!$A$18,0,$C$39-1)-1)</f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1</v>
      </c>
    </row>
    <row r="35" spans="1:19" ht="15.75">
      <c r="A35" s="40">
        <v>27</v>
      </c>
      <c r="B35" s="47" t="s">
        <v>113</v>
      </c>
      <c r="C35" s="33"/>
      <c r="D35" s="42">
        <v>3</v>
      </c>
      <c r="E35" s="43">
        <v>2</v>
      </c>
      <c r="F35" s="44">
        <v>1</v>
      </c>
      <c r="G35" s="45">
        <v>3</v>
      </c>
      <c r="H35" s="46">
        <v>4</v>
      </c>
      <c r="I35" s="43">
        <v>9</v>
      </c>
      <c r="J35" s="95"/>
      <c r="K35" s="89">
        <f ca="1">OFFSET(Очки!$A$2,F35,D35+OFFSET(Очки!$A$18,0,$C$39-1)-1)</f>
        <v>6</v>
      </c>
      <c r="L35" s="39">
        <f ca="1">IF(F35&lt;E35,OFFSET(Очки!$A$20,2+E35-F35,IF(D35=1,13-E35,10+D35)),0)</f>
        <v>0.5</v>
      </c>
      <c r="M35" s="39"/>
      <c r="N35" s="92"/>
      <c r="O35" s="89">
        <f ca="1">OFFSET(Очки!$A$2,I35,G35+OFFSET(Очки!$A$18,0,$C$39-1)-1)</f>
        <v>0</v>
      </c>
      <c r="P35" s="39">
        <f ca="1">IF(I35&lt;H35,OFFSET(Очки!$A$20,2+H35-I35,IF(G35=1,13-H35,10+G35)),0)</f>
        <v>0</v>
      </c>
      <c r="Q35" s="39"/>
      <c r="R35" s="90">
        <f>-3-3</f>
        <v>-6</v>
      </c>
      <c r="S35" s="102">
        <f t="shared" ca="1" si="0"/>
        <v>0.5</v>
      </c>
    </row>
    <row r="36" spans="1:19" ht="15.75" hidden="1">
      <c r="A36" s="40" t="e">
        <f ca="1">RANK(S36,S$6:OFFSET(S$6,0,0,COUNTA(B$6:B$38)))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OFFSET(Очки!$A$2,F36,D36+OFFSET(Очки!$A$18,0,$C$39-1)-1)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02">
        <f ca="1">SUM(J36:R36)</f>
        <v>0</v>
      </c>
    </row>
    <row r="37" spans="1:19" ht="15.75" hidden="1">
      <c r="A37" s="40" t="e">
        <f ca="1">RANK(S37,S$6:OFFSET(S$6,0,0,COUNTA(B$6:B$38)))</f>
        <v>#N/A</v>
      </c>
      <c r="B37" s="47"/>
      <c r="C37" s="33" t="s">
        <v>43</v>
      </c>
      <c r="D37" s="49"/>
      <c r="E37" s="50"/>
      <c r="F37" s="51"/>
      <c r="G37" s="45"/>
      <c r="H37" s="52"/>
      <c r="I37" s="50"/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</v>
      </c>
      <c r="P37" s="39">
        <f ca="1">IF(I37&lt;H37,OFFSET(Очки!$A$20,2+H37-I37,IF(G37=1,13-H37,10+G37)),0)</f>
        <v>0</v>
      </c>
      <c r="Q37" s="39"/>
      <c r="R37" s="90"/>
      <c r="S37" s="102">
        <f ca="1">SUM(J37:R37)</f>
        <v>0</v>
      </c>
    </row>
    <row r="38" spans="1:19" ht="16.5" hidden="1" thickBot="1">
      <c r="A38" s="40" t="e">
        <f ca="1">RANK(S38,S$6:OFFSET(S$6,0,0,COUNTA(B$6:B$38)))</f>
        <v>#N/A</v>
      </c>
      <c r="B38" s="53"/>
      <c r="C38" s="54" t="s">
        <v>43</v>
      </c>
      <c r="D38" s="55"/>
      <c r="E38" s="56"/>
      <c r="F38" s="57"/>
      <c r="G38" s="58"/>
      <c r="H38" s="59"/>
      <c r="I38" s="56"/>
      <c r="J38" s="96"/>
      <c r="K38" s="55">
        <f ca="1">OFFSET(Очки!$A$2,F38,D38+OFFSET(Очки!$A$18,0,$C$39-1)-1)</f>
        <v>0</v>
      </c>
      <c r="L38" s="59">
        <f ca="1">IF(F38&lt;E38,OFFSET(Очки!$A$20,2+E38-F38,IF(D38=1,13-E38,10+D38)),0)</f>
        <v>0</v>
      </c>
      <c r="M38" s="59"/>
      <c r="N38" s="93"/>
      <c r="O38" s="55">
        <f ca="1">OFFSET(Очки!$A$2,I38,G38+OFFSET(Очки!$A$18,0,$C$39-1)-1)</f>
        <v>0</v>
      </c>
      <c r="P38" s="59">
        <f ca="1">IF(I38&lt;H38,OFFSET(Очки!$A$20,2+H38-I38,IF(G38=1,13-H38,10+G38)),0)</f>
        <v>0</v>
      </c>
      <c r="Q38" s="59"/>
      <c r="R38" s="57"/>
      <c r="S38" s="103">
        <f ca="1">SUM(J38:R38)</f>
        <v>0</v>
      </c>
    </row>
    <row r="39" spans="1:19" ht="15.75">
      <c r="A39" s="60"/>
      <c r="B39" s="61" t="s">
        <v>44</v>
      </c>
      <c r="C39" s="61">
        <f>COUNTA(B6:B38)</f>
        <v>30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5">
    <sortCondition descending="1" ref="S6:S35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8">
    <cfRule type="expression" dxfId="20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41"/>
  <sheetViews>
    <sheetView topLeftCell="A3" zoomScale="70" zoomScaleNormal="70" workbookViewId="0">
      <selection activeCell="B24" sqref="B24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117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RANK(S6,S$6:OFFSET(S$6,0,0,COUNTA(B$6:B$40)))</f>
        <v>1</v>
      </c>
      <c r="B6" s="115" t="s">
        <v>96</v>
      </c>
      <c r="C6" s="111" t="s">
        <v>43</v>
      </c>
      <c r="D6" s="34">
        <v>1</v>
      </c>
      <c r="E6" s="35">
        <v>1</v>
      </c>
      <c r="F6" s="36">
        <v>1</v>
      </c>
      <c r="G6" s="37">
        <v>1</v>
      </c>
      <c r="H6" s="38">
        <v>8</v>
      </c>
      <c r="I6" s="105">
        <v>6</v>
      </c>
      <c r="J6" s="94"/>
      <c r="K6" s="86">
        <f ca="1">OFFSET(Очки!$A$2,F6,D6+OFFSET(Очки!$A$18,0,$C$41-1)-1)</f>
        <v>15</v>
      </c>
      <c r="L6" s="87">
        <f ca="1">IF(F6&lt;E6,OFFSET(Очки!$A$20,2+E6-F6,IF(D6=1,13-E6,10+D6)),0)</f>
        <v>0</v>
      </c>
      <c r="M6" s="126">
        <v>1</v>
      </c>
      <c r="N6" s="127"/>
      <c r="O6" s="86">
        <f ca="1">OFFSET(Очки!$A$2,I6,G6+OFFSET(Очки!$A$18,0,$C$41-1)-1)</f>
        <v>10.5</v>
      </c>
      <c r="P6" s="87">
        <f ca="1">IF(I6&lt;H6,OFFSET(Очки!$A$20,2+H6-I6,IF(G6=1,13-H6,10+G6)),0)</f>
        <v>2.2999999999999998</v>
      </c>
      <c r="Q6" s="87"/>
      <c r="R6" s="88"/>
      <c r="S6" s="101">
        <f t="shared" ref="S6:S28" ca="1" si="0">SUM(J6:R6)</f>
        <v>28.8</v>
      </c>
    </row>
    <row r="7" spans="1:19" ht="15.75">
      <c r="A7" s="40">
        <f ca="1">RANK(S7,S$6:OFFSET(S$6,0,0,COUNTA(B$6:B$40)))</f>
        <v>2</v>
      </c>
      <c r="B7" s="114" t="s">
        <v>53</v>
      </c>
      <c r="C7" s="108" t="s">
        <v>43</v>
      </c>
      <c r="D7" s="42">
        <v>1</v>
      </c>
      <c r="E7" s="43">
        <v>5</v>
      </c>
      <c r="F7" s="44">
        <v>2</v>
      </c>
      <c r="G7" s="45">
        <v>1</v>
      </c>
      <c r="H7" s="46">
        <v>9</v>
      </c>
      <c r="I7" s="106">
        <v>8</v>
      </c>
      <c r="J7" s="95"/>
      <c r="K7" s="89">
        <f ca="1">OFFSET(Очки!$A$2,F7,D7+OFFSET(Очки!$A$18,0,$C$41-1)-1)</f>
        <v>14</v>
      </c>
      <c r="L7" s="39">
        <f ca="1">IF(F7&lt;E7,OFFSET(Очки!$A$20,2+E7-F7,IF(D7=1,13-E7,10+D7)),0)</f>
        <v>2.4000000000000004</v>
      </c>
      <c r="M7" s="128">
        <v>1.5</v>
      </c>
      <c r="N7" s="129"/>
      <c r="O7" s="89">
        <f ca="1">OFFSET(Очки!$A$2,I7,G7+OFFSET(Очки!$A$18,0,$C$41-1)-1)</f>
        <v>9.5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28.599999999999998</v>
      </c>
    </row>
    <row r="8" spans="1:19" ht="15.75">
      <c r="A8" s="40">
        <f ca="1">RANK(S8,S$6:OFFSET(S$6,0,0,COUNTA(B$6:B$40)))</f>
        <v>3</v>
      </c>
      <c r="B8" s="107" t="s">
        <v>89</v>
      </c>
      <c r="C8" s="108">
        <v>7.5</v>
      </c>
      <c r="D8" s="42">
        <v>1</v>
      </c>
      <c r="E8" s="43">
        <v>8</v>
      </c>
      <c r="F8" s="44">
        <v>7</v>
      </c>
      <c r="G8" s="45">
        <v>1</v>
      </c>
      <c r="H8" s="46">
        <v>3</v>
      </c>
      <c r="I8" s="106">
        <v>2</v>
      </c>
      <c r="J8" s="95">
        <v>1</v>
      </c>
      <c r="K8" s="89">
        <f ca="1">OFFSET(Очки!$A$2,F8,D8+OFFSET(Очки!$A$18,0,$C$41-1)-1)</f>
        <v>10</v>
      </c>
      <c r="L8" s="39">
        <f ca="1">IF(F8&lt;E8,OFFSET(Очки!$A$20,2+E8-F8,IF(D8=1,13-E8,10+D8)),0)</f>
        <v>1.2</v>
      </c>
      <c r="M8" s="128"/>
      <c r="N8" s="129"/>
      <c r="O8" s="89">
        <f ca="1">OFFSET(Очки!$A$2,I8,G8+OFFSET(Очки!$A$18,0,$C$41-1)-1)</f>
        <v>14</v>
      </c>
      <c r="P8" s="39">
        <f ca="1">IF(I8&lt;H8,OFFSET(Очки!$A$20,2+H8-I8,IF(G8=1,13-H8,10+G8)),0)</f>
        <v>0.7</v>
      </c>
      <c r="Q8" s="39">
        <v>1.5</v>
      </c>
      <c r="R8" s="90"/>
      <c r="S8" s="102">
        <f t="shared" ca="1" si="0"/>
        <v>28.4</v>
      </c>
    </row>
    <row r="9" spans="1:19" ht="15.75">
      <c r="A9" s="40">
        <f ca="1">RANK(S9,S$6:OFFSET(S$6,0,0,COUNTA(B$6:B$40)))</f>
        <v>4</v>
      </c>
      <c r="B9" s="107" t="s">
        <v>93</v>
      </c>
      <c r="C9" s="108" t="s">
        <v>43</v>
      </c>
      <c r="D9" s="42">
        <v>1</v>
      </c>
      <c r="E9" s="43">
        <v>2</v>
      </c>
      <c r="F9" s="44">
        <v>4</v>
      </c>
      <c r="G9" s="45">
        <v>1</v>
      </c>
      <c r="H9" s="46">
        <v>7</v>
      </c>
      <c r="I9" s="106">
        <v>5</v>
      </c>
      <c r="J9" s="95"/>
      <c r="K9" s="89">
        <f ca="1">OFFSET(Очки!$A$2,F9,D9+OFFSET(Очки!$A$18,0,$C$41-1)-1)</f>
        <v>12</v>
      </c>
      <c r="L9" s="39">
        <f ca="1">IF(F9&lt;E9,OFFSET(Очки!$A$20,2+E9-F9,IF(D9=1,13-E9,10+D9)),0)</f>
        <v>0</v>
      </c>
      <c r="M9" s="128">
        <v>0.5</v>
      </c>
      <c r="N9" s="129"/>
      <c r="O9" s="89">
        <f ca="1">OFFSET(Очки!$A$2,I9,G9+OFFSET(Очки!$A$18,0,$C$41-1)-1)</f>
        <v>11</v>
      </c>
      <c r="P9" s="39">
        <f ca="1">IF(I9&lt;H9,OFFSET(Очки!$A$20,2+H9-I9,IF(G9=1,13-H9,10+G9)),0)</f>
        <v>2.1</v>
      </c>
      <c r="Q9" s="39">
        <v>1</v>
      </c>
      <c r="R9" s="90"/>
      <c r="S9" s="102">
        <f t="shared" ca="1" si="0"/>
        <v>26.6</v>
      </c>
    </row>
    <row r="10" spans="1:19" ht="15.75">
      <c r="A10" s="40">
        <f ca="1">RANK(S10,S$6:OFFSET(S$6,0,0,COUNTA(B$6:B$40)))</f>
        <v>5</v>
      </c>
      <c r="B10" s="114" t="s">
        <v>70</v>
      </c>
      <c r="C10" s="108">
        <v>7.5</v>
      </c>
      <c r="D10" s="42">
        <v>1</v>
      </c>
      <c r="E10" s="43">
        <v>3</v>
      </c>
      <c r="F10" s="44">
        <v>3</v>
      </c>
      <c r="G10" s="45">
        <v>1</v>
      </c>
      <c r="H10" s="46">
        <v>5</v>
      </c>
      <c r="I10" s="106">
        <v>4</v>
      </c>
      <c r="J10" s="95"/>
      <c r="K10" s="89">
        <f ca="1">OFFSET(Очки!$A$2,F10,D10+OFFSET(Очки!$A$18,0,$C$41-1)-1)</f>
        <v>13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12</v>
      </c>
      <c r="P10" s="39">
        <f ca="1">IF(I10&lt;H10,OFFSET(Очки!$A$20,2+H10-I10,IF(G10=1,13-H10,10+G10)),0)</f>
        <v>0.9</v>
      </c>
      <c r="Q10" s="39"/>
      <c r="R10" s="90"/>
      <c r="S10" s="102">
        <f t="shared" ca="1" si="0"/>
        <v>25.9</v>
      </c>
    </row>
    <row r="11" spans="1:19" ht="15.75">
      <c r="A11" s="40">
        <f ca="1">RANK(S11,S$6:OFFSET(S$6,0,0,COUNTA(B$6:B$40)))</f>
        <v>6</v>
      </c>
      <c r="B11" s="107" t="s">
        <v>87</v>
      </c>
      <c r="C11" s="108" t="s">
        <v>43</v>
      </c>
      <c r="D11" s="42">
        <v>2</v>
      </c>
      <c r="E11" s="43">
        <v>6</v>
      </c>
      <c r="F11" s="44">
        <v>4</v>
      </c>
      <c r="G11" s="45">
        <v>1</v>
      </c>
      <c r="H11" s="46">
        <v>1</v>
      </c>
      <c r="I11" s="106">
        <v>1</v>
      </c>
      <c r="J11" s="95"/>
      <c r="K11" s="89">
        <f ca="1">OFFSET(Очки!$A$2,F11,D11+OFFSET(Очки!$A$18,0,$C$41-1)-1)</f>
        <v>6</v>
      </c>
      <c r="L11" s="39">
        <f ca="1">IF(F11&lt;E11,OFFSET(Очки!$A$20,2+E11-F11,IF(D11=1,13-E11,10+D11)),0)</f>
        <v>1.4</v>
      </c>
      <c r="M11" s="128"/>
      <c r="N11" s="129"/>
      <c r="O11" s="89">
        <f ca="1">OFFSET(Очки!$A$2,I11,G11+OFFSET(Очки!$A$18,0,$C$41-1)-1)</f>
        <v>15</v>
      </c>
      <c r="P11" s="39">
        <f ca="1">IF(I11&lt;H11,OFFSET(Очки!$A$20,2+H11-I11,IF(G11=1,13-H11,10+G11)),0)</f>
        <v>0</v>
      </c>
      <c r="Q11" s="39">
        <v>2.5</v>
      </c>
      <c r="R11" s="90"/>
      <c r="S11" s="102">
        <f t="shared" ca="1" si="0"/>
        <v>24.9</v>
      </c>
    </row>
    <row r="12" spans="1:19" ht="15.75">
      <c r="A12" s="40">
        <f ca="1">RANK(S12,S$6:OFFSET(S$6,0,0,COUNTA(B$6:B$40)))</f>
        <v>7</v>
      </c>
      <c r="B12" s="113" t="s">
        <v>102</v>
      </c>
      <c r="C12" s="108">
        <v>15</v>
      </c>
      <c r="D12" s="42">
        <v>1</v>
      </c>
      <c r="E12" s="43">
        <v>10</v>
      </c>
      <c r="F12" s="44">
        <v>8</v>
      </c>
      <c r="G12" s="45">
        <v>1</v>
      </c>
      <c r="H12" s="46">
        <v>6</v>
      </c>
      <c r="I12" s="106">
        <v>7</v>
      </c>
      <c r="J12" s="95">
        <v>2</v>
      </c>
      <c r="K12" s="89">
        <f ca="1">OFFSET(Очки!$A$2,F12,D12+OFFSET(Очки!$A$18,0,$C$41-1)-1)</f>
        <v>9.5</v>
      </c>
      <c r="L12" s="39">
        <f ca="1">IF(F12&lt;E12,OFFSET(Очки!$A$20,2+E12-F12,IF(D12=1,13-E12,10+D12)),0)</f>
        <v>2.4</v>
      </c>
      <c r="M12" s="128"/>
      <c r="N12" s="129"/>
      <c r="O12" s="89">
        <f ca="1">OFFSET(Очки!$A$2,I12,G12+OFFSET(Очки!$A$18,0,$C$41-1)-1)</f>
        <v>10</v>
      </c>
      <c r="P12" s="39">
        <f ca="1">IF(I12&lt;H12,OFFSET(Очки!$A$20,2+H12-I12,IF(G12=1,13-H12,10+G12)),0)</f>
        <v>0</v>
      </c>
      <c r="Q12" s="39">
        <v>0.5</v>
      </c>
      <c r="R12" s="90"/>
      <c r="S12" s="102">
        <f t="shared" ca="1" si="0"/>
        <v>24.4</v>
      </c>
    </row>
    <row r="13" spans="1:19" ht="15.75">
      <c r="A13" s="40">
        <f ca="1">RANK(S13,S$6:OFFSET(S$6,0,0,COUNTA(B$6:B$40)))</f>
        <v>8</v>
      </c>
      <c r="B13" s="114" t="s">
        <v>88</v>
      </c>
      <c r="C13" s="108">
        <v>10</v>
      </c>
      <c r="D13" s="42">
        <v>1</v>
      </c>
      <c r="E13" s="43">
        <v>7</v>
      </c>
      <c r="F13" s="44">
        <v>9</v>
      </c>
      <c r="G13" s="45">
        <v>1</v>
      </c>
      <c r="H13" s="46">
        <v>4</v>
      </c>
      <c r="I13" s="106">
        <v>3</v>
      </c>
      <c r="J13" s="95">
        <v>0.5</v>
      </c>
      <c r="K13" s="89">
        <f ca="1">OFFSET(Очки!$A$2,F13,D13+OFFSET(Очки!$A$18,0,$C$41-1)-1)</f>
        <v>9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13</v>
      </c>
      <c r="P13" s="39">
        <f ca="1">IF(I13&lt;H13,OFFSET(Очки!$A$20,2+H13-I13,IF(G13=1,13-H13,10+G13)),0)</f>
        <v>0.8</v>
      </c>
      <c r="Q13" s="39"/>
      <c r="R13" s="90"/>
      <c r="S13" s="102">
        <f t="shared" ca="1" si="0"/>
        <v>23.3</v>
      </c>
    </row>
    <row r="14" spans="1:19" ht="15.75">
      <c r="A14" s="40">
        <f ca="1">RANK(S14,S$6:OFFSET(S$6,0,0,COUNTA(B$6:B$40)))</f>
        <v>9</v>
      </c>
      <c r="B14" s="114" t="s">
        <v>94</v>
      </c>
      <c r="C14" s="108">
        <v>7.5</v>
      </c>
      <c r="D14" s="42">
        <v>1</v>
      </c>
      <c r="E14" s="43">
        <v>6</v>
      </c>
      <c r="F14" s="44">
        <v>6</v>
      </c>
      <c r="G14" s="45">
        <v>2</v>
      </c>
      <c r="H14" s="46">
        <v>8</v>
      </c>
      <c r="I14" s="106">
        <v>3</v>
      </c>
      <c r="J14" s="95"/>
      <c r="K14" s="89">
        <f ca="1">OFFSET(Очки!$A$2,F14,D14+OFFSET(Очки!$A$18,0,$C$41-1)-1)</f>
        <v>10.5</v>
      </c>
      <c r="L14" s="39">
        <f ca="1">IF(F14&lt;E14,OFFSET(Очки!$A$20,2+E14-F14,IF(D14=1,13-E14,10+D14)),0)</f>
        <v>0</v>
      </c>
      <c r="M14" s="128"/>
      <c r="N14" s="129"/>
      <c r="O14" s="89">
        <f ca="1">OFFSET(Очки!$A$2,I14,G14+OFFSET(Очки!$A$18,0,$C$41-1)-1)</f>
        <v>7</v>
      </c>
      <c r="P14" s="39">
        <f ca="1">IF(I14&lt;H14,OFFSET(Очки!$A$20,2+H14-I14,IF(G14=1,13-H14,10+G14)),0)</f>
        <v>3.5</v>
      </c>
      <c r="Q14" s="39">
        <v>2</v>
      </c>
      <c r="R14" s="90"/>
      <c r="S14" s="102">
        <f t="shared" ca="1" si="0"/>
        <v>23</v>
      </c>
    </row>
    <row r="15" spans="1:19" ht="15.75">
      <c r="A15" s="40">
        <f ca="1">RANK(S15,S$6:OFFSET(S$6,0,0,COUNTA(B$6:B$40)))</f>
        <v>9</v>
      </c>
      <c r="B15" s="116" t="s">
        <v>81</v>
      </c>
      <c r="C15" s="108">
        <v>7.5</v>
      </c>
      <c r="D15" s="42">
        <v>1</v>
      </c>
      <c r="E15" s="43">
        <v>11</v>
      </c>
      <c r="F15" s="44">
        <v>11</v>
      </c>
      <c r="G15" s="45">
        <v>2</v>
      </c>
      <c r="H15" s="46">
        <v>6</v>
      </c>
      <c r="I15" s="106">
        <v>1</v>
      </c>
      <c r="J15" s="95">
        <v>2.5</v>
      </c>
      <c r="K15" s="89">
        <f ca="1">OFFSET(Очки!$A$2,F15,D15+OFFSET(Очки!$A$18,0,$C$41-1)-1)</f>
        <v>8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9</v>
      </c>
      <c r="P15" s="39">
        <f ca="1">IF(I15&lt;H15,OFFSET(Очки!$A$20,2+H15-I15,IF(G15=1,13-H15,10+G15)),0)</f>
        <v>3.5</v>
      </c>
      <c r="Q15" s="39"/>
      <c r="R15" s="90"/>
      <c r="S15" s="102">
        <f t="shared" ca="1" si="0"/>
        <v>23</v>
      </c>
    </row>
    <row r="16" spans="1:19" ht="15.75">
      <c r="A16" s="40">
        <f ca="1">RANK(S16,S$6:OFFSET(S$6,0,0,COUNTA(B$6:B$40)))</f>
        <v>11</v>
      </c>
      <c r="B16" s="107" t="s">
        <v>119</v>
      </c>
      <c r="C16" s="108" t="s">
        <v>43</v>
      </c>
      <c r="D16" s="42">
        <v>2</v>
      </c>
      <c r="E16" s="43">
        <v>8</v>
      </c>
      <c r="F16" s="44">
        <v>1</v>
      </c>
      <c r="G16" s="45">
        <v>1</v>
      </c>
      <c r="H16" s="46">
        <v>2</v>
      </c>
      <c r="I16" s="106">
        <v>11</v>
      </c>
      <c r="J16" s="95"/>
      <c r="K16" s="89">
        <f ca="1">OFFSET(Очки!$A$2,F16,D16+OFFSET(Очки!$A$18,0,$C$41-1)-1)</f>
        <v>9</v>
      </c>
      <c r="L16" s="39">
        <f ca="1">IF(F16&lt;E16,OFFSET(Очки!$A$20,2+E16-F16,IF(D16=1,13-E16,10+D16)),0)</f>
        <v>4.9000000000000004</v>
      </c>
      <c r="M16" s="128"/>
      <c r="N16" s="129"/>
      <c r="O16" s="89">
        <f ca="1">OFFSET(Очки!$A$2,I16,G16+OFFSET(Очки!$A$18,0,$C$41-1)-1)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21.9</v>
      </c>
    </row>
    <row r="17" spans="1:19" ht="15.75">
      <c r="A17" s="40">
        <f ca="1">RANK(S17,S$6:OFFSET(S$6,0,0,COUNTA(B$6:B$40)))</f>
        <v>12</v>
      </c>
      <c r="B17" s="107" t="s">
        <v>69</v>
      </c>
      <c r="C17" s="108">
        <v>82.3</v>
      </c>
      <c r="D17" s="42">
        <v>1</v>
      </c>
      <c r="E17" s="43">
        <v>4</v>
      </c>
      <c r="F17" s="44">
        <v>5</v>
      </c>
      <c r="G17" s="45">
        <v>1</v>
      </c>
      <c r="H17" s="46">
        <v>10</v>
      </c>
      <c r="I17" s="106">
        <v>10</v>
      </c>
      <c r="J17" s="95"/>
      <c r="K17" s="89">
        <f ca="1">OFFSET(Очки!$A$2,F17,D17+OFFSET(Очки!$A$18,0,$C$41-1)-1)</f>
        <v>11</v>
      </c>
      <c r="L17" s="39">
        <f ca="1">IF(F17&lt;E17,OFFSET(Очки!$A$20,2+E17-F17,IF(D17=1,13-E17,10+D17)),0)</f>
        <v>0</v>
      </c>
      <c r="M17" s="128">
        <v>2</v>
      </c>
      <c r="N17" s="129"/>
      <c r="O17" s="89">
        <f ca="1">OFFSET(Очки!$A$2,I17,G17+OFFSET(Очки!$A$18,0,$C$41-1)-1)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21.5</v>
      </c>
    </row>
    <row r="18" spans="1:19" ht="15.75">
      <c r="A18" s="40">
        <f ca="1">RANK(S18,S$6:OFFSET(S$6,0,0,COUNTA(B$6:B$40)))</f>
        <v>13</v>
      </c>
      <c r="B18" s="114" t="s">
        <v>118</v>
      </c>
      <c r="C18" s="108">
        <v>20</v>
      </c>
      <c r="D18" s="42">
        <v>2</v>
      </c>
      <c r="E18" s="43">
        <v>7</v>
      </c>
      <c r="F18" s="44">
        <v>3</v>
      </c>
      <c r="G18" s="45">
        <v>2</v>
      </c>
      <c r="H18" s="46">
        <v>7</v>
      </c>
      <c r="I18" s="106">
        <v>2</v>
      </c>
      <c r="J18" s="95"/>
      <c r="K18" s="89">
        <f ca="1">OFFSET(Очки!$A$2,F18,D18+OFFSET(Очки!$A$18,0,$C$41-1)-1)</f>
        <v>7</v>
      </c>
      <c r="L18" s="39">
        <f ca="1">IF(F18&lt;E18,OFFSET(Очки!$A$20,2+E18-F18,IF(D18=1,13-E18,10+D18)),0)</f>
        <v>2.8</v>
      </c>
      <c r="M18" s="128"/>
      <c r="N18" s="129"/>
      <c r="O18" s="89">
        <f ca="1">OFFSET(Очки!$A$2,I18,G18+OFFSET(Очки!$A$18,0,$C$41-1)-1)</f>
        <v>8</v>
      </c>
      <c r="P18" s="39">
        <f ca="1">IF(I18&lt;H18,OFFSET(Очки!$A$20,2+H18-I18,IF(G18=1,13-H18,10+G18)),0)</f>
        <v>3.5</v>
      </c>
      <c r="Q18" s="39"/>
      <c r="R18" s="90"/>
      <c r="S18" s="102">
        <f t="shared" ca="1" si="0"/>
        <v>21.3</v>
      </c>
    </row>
    <row r="19" spans="1:19" ht="15.75">
      <c r="A19" s="40">
        <f ca="1">RANK(S19,S$6:OFFSET(S$6,0,0,COUNTA(B$6:B$40)))</f>
        <v>14</v>
      </c>
      <c r="B19" s="112" t="s">
        <v>107</v>
      </c>
      <c r="C19" s="108" t="s">
        <v>43</v>
      </c>
      <c r="D19" s="42">
        <v>1</v>
      </c>
      <c r="E19" s="43">
        <v>9</v>
      </c>
      <c r="F19" s="44">
        <v>9</v>
      </c>
      <c r="G19" s="45">
        <v>1</v>
      </c>
      <c r="H19" s="46">
        <v>11</v>
      </c>
      <c r="I19" s="106">
        <v>9</v>
      </c>
      <c r="J19" s="95">
        <v>1.5</v>
      </c>
      <c r="K19" s="89">
        <f ca="1">OFFSET(Очки!$A$2,F19,D19+OFFSET(Очки!$A$18,0,$C$41-1)-1)</f>
        <v>9</v>
      </c>
      <c r="L19" s="39">
        <f ca="1">IF(F19&lt;E19,OFFSET(Очки!$A$20,2+E19-F19,IF(D19=1,13-E19,10+D19)),0)</f>
        <v>0</v>
      </c>
      <c r="M19" s="128">
        <v>2.5</v>
      </c>
      <c r="N19" s="129">
        <f>-3-3</f>
        <v>-6</v>
      </c>
      <c r="O19" s="89">
        <f ca="1">OFFSET(Очки!$A$2,I19,G19+OFFSET(Очки!$A$18,0,$C$41-1)-1)</f>
        <v>9</v>
      </c>
      <c r="P19" s="39">
        <f ca="1">IF(I19&lt;H19,OFFSET(Очки!$A$20,2+H19-I19,IF(G19=1,13-H19,10+G19)),0)</f>
        <v>2.5</v>
      </c>
      <c r="Q19" s="39"/>
      <c r="R19" s="90"/>
      <c r="S19" s="102">
        <f t="shared" ca="1" si="0"/>
        <v>18.5</v>
      </c>
    </row>
    <row r="20" spans="1:19" ht="15.75">
      <c r="A20" s="40">
        <f ca="1">RANK(S20,S$6:OFFSET(S$6,0,0,COUNTA(B$6:B$40)))</f>
        <v>15</v>
      </c>
      <c r="B20" s="107" t="s">
        <v>74</v>
      </c>
      <c r="C20" s="108">
        <v>10</v>
      </c>
      <c r="D20" s="42">
        <v>2</v>
      </c>
      <c r="E20" s="43">
        <v>4</v>
      </c>
      <c r="F20" s="44">
        <v>2</v>
      </c>
      <c r="G20" s="45">
        <v>2</v>
      </c>
      <c r="H20" s="46">
        <v>5</v>
      </c>
      <c r="I20" s="106">
        <v>5</v>
      </c>
      <c r="J20" s="95"/>
      <c r="K20" s="89">
        <f ca="1">OFFSET(Очки!$A$2,F20,D20+OFFSET(Очки!$A$18,0,$C$41-1)-1)</f>
        <v>8</v>
      </c>
      <c r="L20" s="39">
        <f ca="1">IF(F20&lt;E20,OFFSET(Очки!$A$20,2+E20-F20,IF(D20=1,13-E20,10+D20)),0)</f>
        <v>1.4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14.4</v>
      </c>
    </row>
    <row r="21" spans="1:19" ht="15.75">
      <c r="A21" s="40">
        <f ca="1">RANK(S21,S$6:OFFSET(S$6,0,0,COUNTA(B$6:B$40)))</f>
        <v>16</v>
      </c>
      <c r="B21" s="114" t="s">
        <v>121</v>
      </c>
      <c r="C21" s="108">
        <v>17.5</v>
      </c>
      <c r="D21" s="42">
        <v>2</v>
      </c>
      <c r="E21" s="43">
        <v>5</v>
      </c>
      <c r="F21" s="44">
        <v>10</v>
      </c>
      <c r="G21" s="45">
        <v>2</v>
      </c>
      <c r="H21" s="46">
        <v>9</v>
      </c>
      <c r="I21" s="106">
        <v>4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6</v>
      </c>
      <c r="P21" s="39">
        <f ca="1">IF(I21&lt;H21,OFFSET(Очки!$A$20,2+H21-I21,IF(G21=1,13-H21,10+G21)),0)</f>
        <v>3.5</v>
      </c>
      <c r="Q21" s="39"/>
      <c r="R21" s="90">
        <v>-2</v>
      </c>
      <c r="S21" s="102">
        <f t="shared" ca="1" si="0"/>
        <v>10</v>
      </c>
    </row>
    <row r="22" spans="1:19" ht="15.75">
      <c r="A22" s="40">
        <f ca="1">RANK(S22,S$6:OFFSET(S$6,0,0,COUNTA(B$6:B$40)))</f>
        <v>17</v>
      </c>
      <c r="B22" s="107" t="s">
        <v>120</v>
      </c>
      <c r="C22" s="108">
        <v>10</v>
      </c>
      <c r="D22" s="42">
        <v>2</v>
      </c>
      <c r="E22" s="43">
        <v>3</v>
      </c>
      <c r="F22" s="44">
        <v>5</v>
      </c>
      <c r="G22" s="45">
        <v>2</v>
      </c>
      <c r="H22" s="46">
        <v>4</v>
      </c>
      <c r="I22" s="106">
        <v>7</v>
      </c>
      <c r="J22" s="95"/>
      <c r="K22" s="89">
        <f ca="1">OFFSET(Очки!$A$2,F22,D22+OFFSET(Очки!$A$18,0,$C$41-1)-1)</f>
        <v>5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</v>
      </c>
    </row>
    <row r="23" spans="1:19" ht="15.75">
      <c r="A23" s="40">
        <f ca="1">RANK(S23,S$6:OFFSET(S$6,0,0,COUNTA(B$6:B$40)))</f>
        <v>18</v>
      </c>
      <c r="B23" s="107" t="s">
        <v>122</v>
      </c>
      <c r="C23" s="108">
        <v>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6</v>
      </c>
      <c r="J23" s="95"/>
      <c r="K23" s="89">
        <f ca="1">OFFSET(Очки!$A$2,F23,D23+OFFSET(Очки!$A$18,0,$C$41-1)-1)</f>
        <v>4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123</v>
      </c>
      <c r="C24" s="108" t="s">
        <v>43</v>
      </c>
      <c r="D24" s="42">
        <v>2</v>
      </c>
      <c r="E24" s="43">
        <v>2</v>
      </c>
      <c r="F24" s="44">
        <v>8</v>
      </c>
      <c r="G24" s="45">
        <v>2</v>
      </c>
      <c r="H24" s="46">
        <v>2</v>
      </c>
      <c r="I24" s="106">
        <v>8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>
      <c r="A25" s="40">
        <f ca="1">RANK(S25,S$6:OFFSET(S$6,0,0,COUNTA(B$6:B$40)))</f>
        <v>20</v>
      </c>
      <c r="B25" s="113" t="s">
        <v>124</v>
      </c>
      <c r="C25" s="108" t="s">
        <v>43</v>
      </c>
      <c r="D25" s="42">
        <v>2</v>
      </c>
      <c r="E25" s="43">
        <v>9</v>
      </c>
      <c r="F25" s="44">
        <v>6</v>
      </c>
      <c r="G25" s="45">
        <v>2</v>
      </c>
      <c r="H25" s="46">
        <v>3</v>
      </c>
      <c r="I25" s="106">
        <v>9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2.1</v>
      </c>
      <c r="M25" s="128"/>
      <c r="N25" s="129">
        <v>-3</v>
      </c>
      <c r="O25" s="89">
        <f ca="1">OFFSET(Очки!$A$2,I25,G25+OFFSET(Очки!$A$18,0,$C$41-1)-1)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6.6</v>
      </c>
    </row>
    <row r="26" spans="1:19" ht="15.75">
      <c r="A26" s="40">
        <f ca="1">RANK(S26,S$6:OFFSET(S$6,0,0,COUNTA(B$6:B$40)))</f>
        <v>21</v>
      </c>
      <c r="B26" s="113" t="s">
        <v>125</v>
      </c>
      <c r="C26" s="108" t="s">
        <v>43</v>
      </c>
      <c r="D26" s="42">
        <v>2</v>
      </c>
      <c r="E26" s="43">
        <v>10</v>
      </c>
      <c r="F26" s="44">
        <v>9</v>
      </c>
      <c r="G26" s="45">
        <v>2</v>
      </c>
      <c r="H26" s="46">
        <v>10</v>
      </c>
      <c r="I26" s="106">
        <v>10</v>
      </c>
      <c r="J26" s="95"/>
      <c r="K26" s="89">
        <f ca="1">OFFSET(Очки!$A$2,F26,D26+OFFSET(Очки!$A$18,0,$C$41-1)-1)</f>
        <v>3</v>
      </c>
      <c r="L26" s="39">
        <f ca="1">IF(F26&lt;E26,OFFSET(Очки!$A$20,2+E26-F26,IF(D26=1,13-E26,10+D26)),0)</f>
        <v>0.7</v>
      </c>
      <c r="M26" s="128"/>
      <c r="N26" s="129"/>
      <c r="O26" s="89">
        <f ca="1">OFFSET(Очки!$A$2,I26,G26+OFFSET(Очки!$A$18,0,$C$41-1)-1)</f>
        <v>2.5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6.2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0" ca="1" si="1">SUM(J29:R29)</f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21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6">
    <sortCondition descending="1" ref="S6:S26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0">
    <cfRule type="expression" dxfId="19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X41"/>
  <sheetViews>
    <sheetView zoomScale="70" zoomScaleNormal="70" workbookViewId="0">
      <selection activeCell="B22" sqref="B22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126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RANK(S6,S$6:OFFSET(S$6,0,0,COUNTA(B$6:B$40)))</f>
        <v>1</v>
      </c>
      <c r="B6" s="130" t="s">
        <v>60</v>
      </c>
      <c r="C6" s="111" t="s">
        <v>43</v>
      </c>
      <c r="D6" s="34">
        <v>1</v>
      </c>
      <c r="E6" s="35">
        <v>6</v>
      </c>
      <c r="F6" s="36">
        <v>2</v>
      </c>
      <c r="G6" s="37">
        <v>1</v>
      </c>
      <c r="H6" s="38">
        <v>10</v>
      </c>
      <c r="I6" s="105">
        <v>5</v>
      </c>
      <c r="J6" s="94">
        <v>0.5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3.4000000000000004</v>
      </c>
      <c r="M6" s="126">
        <v>2.5</v>
      </c>
      <c r="N6" s="127"/>
      <c r="O6" s="86">
        <f ca="1">OFFSET(Очки!$A$2,I6,G6+OFFSET(Очки!$A$18,0,$C$41-1)-1)</f>
        <v>11</v>
      </c>
      <c r="P6" s="87">
        <f ca="1">IF(I6&lt;H6,OFFSET(Очки!$A$20,2+H6-I6,IF(G6=1,13-H6,10+G6)),0)</f>
        <v>5.6999999999999993</v>
      </c>
      <c r="Q6" s="87">
        <v>2.5</v>
      </c>
      <c r="R6" s="88"/>
      <c r="S6" s="101">
        <f t="shared" ref="S6:S25" ca="1" si="0">SUM(J6:R6)</f>
        <v>39.599999999999994</v>
      </c>
    </row>
    <row r="7" spans="1:19" ht="15.75">
      <c r="A7" s="40">
        <f ca="1">RANK(S7,S$6:OFFSET(S$6,0,0,COUNTA(B$6:B$40)))</f>
        <v>2</v>
      </c>
      <c r="B7" s="114" t="s">
        <v>53</v>
      </c>
      <c r="C7" s="108" t="s">
        <v>43</v>
      </c>
      <c r="D7" s="42">
        <v>1</v>
      </c>
      <c r="E7" s="43">
        <v>10</v>
      </c>
      <c r="F7" s="44">
        <v>8</v>
      </c>
      <c r="G7" s="45">
        <v>1</v>
      </c>
      <c r="H7" s="46">
        <v>5</v>
      </c>
      <c r="I7" s="106">
        <v>1</v>
      </c>
      <c r="J7" s="95">
        <v>2.5</v>
      </c>
      <c r="K7" s="89">
        <f ca="1">OFFSET(Очки!$A$2,F7,D7+OFFSET(Очки!$A$18,0,$C$41-1)-1)</f>
        <v>9.5</v>
      </c>
      <c r="L7" s="39">
        <f ca="1">IF(F7&lt;E7,OFFSET(Очки!$A$20,2+E7-F7,IF(D7=1,13-E7,10+D7)),0)</f>
        <v>2.4</v>
      </c>
      <c r="M7" s="128"/>
      <c r="N7" s="129"/>
      <c r="O7" s="89">
        <f ca="1">OFFSET(Очки!$A$2,I7,G7+OFFSET(Очки!$A$18,0,$C$41-1)-1)</f>
        <v>15</v>
      </c>
      <c r="P7" s="39">
        <f ca="1">IF(I7&lt;H7,OFFSET(Очки!$A$20,2+H7-I7,IF(G7=1,13-H7,10+G7)),0)</f>
        <v>3.1000000000000005</v>
      </c>
      <c r="Q7" s="39"/>
      <c r="R7" s="90"/>
      <c r="S7" s="102">
        <f t="shared" ca="1" si="0"/>
        <v>32.5</v>
      </c>
    </row>
    <row r="8" spans="1:19" ht="15.75">
      <c r="A8" s="40">
        <f ca="1">RANK(S8,S$6:OFFSET(S$6,0,0,COUNTA(B$6:B$40)))</f>
        <v>3</v>
      </c>
      <c r="B8" s="107" t="s">
        <v>93</v>
      </c>
      <c r="C8" s="108"/>
      <c r="D8" s="42">
        <v>1</v>
      </c>
      <c r="E8" s="43">
        <v>9</v>
      </c>
      <c r="F8" s="44">
        <v>6</v>
      </c>
      <c r="G8" s="45">
        <v>1</v>
      </c>
      <c r="H8" s="46">
        <v>7</v>
      </c>
      <c r="I8" s="106">
        <v>9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3.5</v>
      </c>
      <c r="M8" s="128">
        <v>1</v>
      </c>
      <c r="N8" s="129"/>
      <c r="O8" s="89">
        <f ca="1">OFFSET(Очки!$A$2,I8,G8+OFFSET(Очки!$A$18,0,$C$41-1)-1)</f>
        <v>9</v>
      </c>
      <c r="P8" s="39">
        <f ca="1">IF(I8&lt;H8,OFFSET(Очки!$A$20,2+H8-I8,IF(G8=1,13-H8,10+G8)),0)</f>
        <v>0</v>
      </c>
      <c r="Q8" s="39">
        <v>1</v>
      </c>
      <c r="R8" s="90"/>
      <c r="S8" s="102">
        <f t="shared" ca="1" si="0"/>
        <v>27</v>
      </c>
    </row>
    <row r="9" spans="1:19" ht="15.75">
      <c r="A9" s="40">
        <f ca="1">RANK(S9,S$6:OFFSET(S$6,0,0,COUNTA(B$6:B$40)))</f>
        <v>4</v>
      </c>
      <c r="B9" s="114" t="s">
        <v>87</v>
      </c>
      <c r="C9" s="108" t="s">
        <v>43</v>
      </c>
      <c r="D9" s="42">
        <v>1</v>
      </c>
      <c r="E9" s="43">
        <v>2</v>
      </c>
      <c r="F9" s="44">
        <v>1</v>
      </c>
      <c r="G9" s="45">
        <v>1</v>
      </c>
      <c r="H9" s="46">
        <v>9</v>
      </c>
      <c r="I9" s="106">
        <v>10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0.7</v>
      </c>
      <c r="M9" s="128">
        <v>2</v>
      </c>
      <c r="N9" s="129"/>
      <c r="O9" s="89">
        <f ca="1">OFFSET(Очки!$A$2,I9,G9+OFFSET(Очки!$A$18,0,$C$41-1)-1)</f>
        <v>8.5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26.2</v>
      </c>
    </row>
    <row r="10" spans="1:19" ht="15.75">
      <c r="A10" s="40">
        <f ca="1">RANK(S10,S$6:OFFSET(S$6,0,0,COUNTA(B$6:B$40)))</f>
        <v>5</v>
      </c>
      <c r="B10" s="114" t="s">
        <v>129</v>
      </c>
      <c r="C10" s="108">
        <v>17.5</v>
      </c>
      <c r="D10" s="42">
        <v>1</v>
      </c>
      <c r="E10" s="43">
        <v>7</v>
      </c>
      <c r="F10" s="44">
        <v>10</v>
      </c>
      <c r="G10" s="45">
        <v>1</v>
      </c>
      <c r="H10" s="46">
        <v>3</v>
      </c>
      <c r="I10" s="106">
        <v>2</v>
      </c>
      <c r="J10" s="95">
        <v>1</v>
      </c>
      <c r="K10" s="89">
        <f ca="1">OFFSET(Очки!$A$2,F10,D10+OFFSET(Очки!$A$18,0,$C$41-1)-1)</f>
        <v>8.5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14</v>
      </c>
      <c r="P10" s="39">
        <f ca="1">IF(I10&lt;H10,OFFSET(Очки!$A$20,2+H10-I10,IF(G10=1,13-H10,10+G10)),0)</f>
        <v>0.7</v>
      </c>
      <c r="Q10" s="39"/>
      <c r="R10" s="90"/>
      <c r="S10" s="102">
        <f t="shared" ca="1" si="0"/>
        <v>24.2</v>
      </c>
    </row>
    <row r="11" spans="1:19" ht="15.75">
      <c r="A11" s="40">
        <f ca="1">RANK(S11,S$6:OFFSET(S$6,0,0,COUNTA(B$6:B$40)))</f>
        <v>6</v>
      </c>
      <c r="B11" s="107" t="s">
        <v>88</v>
      </c>
      <c r="C11" s="108">
        <v>10</v>
      </c>
      <c r="D11" s="42">
        <v>1</v>
      </c>
      <c r="E11" s="43">
        <v>5</v>
      </c>
      <c r="F11" s="44">
        <v>3</v>
      </c>
      <c r="G11" s="45">
        <v>1</v>
      </c>
      <c r="H11" s="46">
        <v>6</v>
      </c>
      <c r="I11" s="106">
        <v>4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1.7000000000000002</v>
      </c>
      <c r="M11" s="128">
        <v>0.5</v>
      </c>
      <c r="N11" s="129"/>
      <c r="O11" s="89">
        <f ca="1">OFFSET(Очки!$A$2,I11,G11+OFFSET(Очки!$A$18,0,$C$41-1)-1)</f>
        <v>12</v>
      </c>
      <c r="P11" s="39">
        <f ca="1">IF(I11&lt;H11,OFFSET(Очки!$A$20,2+H11-I11,IF(G11=1,13-H11,10+G11)),0)</f>
        <v>1.9</v>
      </c>
      <c r="Q11" s="39"/>
      <c r="R11" s="90">
        <f>-3-3</f>
        <v>-6</v>
      </c>
      <c r="S11" s="102">
        <f t="shared" ca="1" si="0"/>
        <v>23.099999999999998</v>
      </c>
    </row>
    <row r="12" spans="1:19" ht="15.75">
      <c r="A12" s="40">
        <f ca="1">RANK(S12,S$6:OFFSET(S$6,0,0,COUNTA(B$6:B$40)))</f>
        <v>7</v>
      </c>
      <c r="B12" s="114" t="s">
        <v>107</v>
      </c>
      <c r="C12" s="108" t="s">
        <v>43</v>
      </c>
      <c r="D12" s="42">
        <v>1</v>
      </c>
      <c r="E12" s="43">
        <v>8</v>
      </c>
      <c r="F12" s="44">
        <v>7</v>
      </c>
      <c r="G12" s="45">
        <v>2</v>
      </c>
      <c r="H12" s="46">
        <v>6</v>
      </c>
      <c r="I12" s="106">
        <v>2</v>
      </c>
      <c r="J12" s="95">
        <v>1.5</v>
      </c>
      <c r="K12" s="89">
        <f ca="1">OFFSET(Очки!$A$2,F12,D12+OFFSET(Очки!$A$18,0,$C$41-1)-1)</f>
        <v>10</v>
      </c>
      <c r="L12" s="39">
        <f ca="1">IF(F12&lt;E12,OFFSET(Очки!$A$20,2+E12-F12,IF(D12=1,13-E12,10+D12)),0)</f>
        <v>1.2</v>
      </c>
      <c r="M12" s="128"/>
      <c r="N12" s="129">
        <v>-3</v>
      </c>
      <c r="O12" s="89">
        <f ca="1">OFFSET(Очки!$A$2,I12,G12+OFFSET(Очки!$A$18,0,$C$41-1)-1)</f>
        <v>8.5</v>
      </c>
      <c r="P12" s="39">
        <f ca="1">IF(I12&lt;H12,OFFSET(Очки!$A$20,2+H12-I12,IF(G12=1,13-H12,10+G12)),0)</f>
        <v>2.8</v>
      </c>
      <c r="Q12" s="39">
        <v>2</v>
      </c>
      <c r="R12" s="90"/>
      <c r="S12" s="102">
        <f t="shared" ca="1" si="0"/>
        <v>23</v>
      </c>
    </row>
    <row r="13" spans="1:19" ht="15.75">
      <c r="A13" s="40">
        <f ca="1">RANK(S13,S$6:OFFSET(S$6,0,0,COUNTA(B$6:B$40)))</f>
        <v>8</v>
      </c>
      <c r="B13" s="107" t="s">
        <v>54</v>
      </c>
      <c r="C13" s="108" t="s">
        <v>43</v>
      </c>
      <c r="D13" s="42">
        <v>1</v>
      </c>
      <c r="E13" s="43">
        <v>1</v>
      </c>
      <c r="F13" s="44">
        <v>4</v>
      </c>
      <c r="G13" s="45">
        <v>1</v>
      </c>
      <c r="H13" s="46">
        <v>2</v>
      </c>
      <c r="I13" s="106">
        <v>6</v>
      </c>
      <c r="J13" s="95"/>
      <c r="K13" s="89">
        <f ca="1">OFFSET(Очки!$A$2,F13,D13+OFFSET(Очки!$A$18,0,$C$41-1)-1)</f>
        <v>12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RANK(S14,S$6:OFFSET(S$6,0,0,COUNTA(B$6:B$40)))</f>
        <v>8</v>
      </c>
      <c r="B14" s="113" t="s">
        <v>58</v>
      </c>
      <c r="C14" s="108">
        <v>7.5</v>
      </c>
      <c r="D14" s="42">
        <v>2</v>
      </c>
      <c r="E14" s="43">
        <v>6</v>
      </c>
      <c r="F14" s="44">
        <v>5</v>
      </c>
      <c r="G14" s="45">
        <v>1</v>
      </c>
      <c r="H14" s="46">
        <v>8</v>
      </c>
      <c r="I14" s="106">
        <v>5</v>
      </c>
      <c r="J14" s="95"/>
      <c r="K14" s="89">
        <f ca="1">OFFSET(Очки!$A$2,F14,D14+OFFSET(Очки!$A$18,0,$C$41-1)-1)</f>
        <v>5.5</v>
      </c>
      <c r="L14" s="39">
        <f ca="1">IF(F14&lt;E14,OFFSET(Очки!$A$20,2+E14-F14,IF(D14=1,13-E14,10+D14)),0)</f>
        <v>0.7</v>
      </c>
      <c r="M14" s="128">
        <v>1.5</v>
      </c>
      <c r="N14" s="129"/>
      <c r="O14" s="89">
        <f ca="1">OFFSET(Очки!$A$2,I14,G14+OFFSET(Очки!$A$18,0,$C$41-1)-1)</f>
        <v>11</v>
      </c>
      <c r="P14" s="39">
        <f ca="1">IF(I14&lt;H14,OFFSET(Очки!$A$20,2+H14-I14,IF(G14=1,13-H14,10+G14)),0)</f>
        <v>3.3</v>
      </c>
      <c r="Q14" s="39">
        <v>0.5</v>
      </c>
      <c r="R14" s="90"/>
      <c r="S14" s="102">
        <f t="shared" ca="1" si="0"/>
        <v>22.5</v>
      </c>
    </row>
    <row r="15" spans="1:19" ht="15.75">
      <c r="A15" s="40">
        <f ca="1">RANK(S15,S$6:OFFSET(S$6,0,0,COUNTA(B$6:B$40)))</f>
        <v>10</v>
      </c>
      <c r="B15" s="112" t="s">
        <v>94</v>
      </c>
      <c r="C15" s="108">
        <v>7.5</v>
      </c>
      <c r="D15" s="42">
        <v>1</v>
      </c>
      <c r="E15" s="43">
        <v>3</v>
      </c>
      <c r="F15" s="44">
        <v>5</v>
      </c>
      <c r="G15" s="45">
        <v>2</v>
      </c>
      <c r="H15" s="46">
        <v>8</v>
      </c>
      <c r="I15" s="106">
        <v>4</v>
      </c>
      <c r="J15" s="95"/>
      <c r="K15" s="89">
        <f ca="1">OFFSET(Очки!$A$2,F15,D15+OFFSET(Очки!$A$18,0,$C$41-1)-1)</f>
        <v>11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6.5</v>
      </c>
      <c r="P15" s="39">
        <f ca="1">IF(I15&lt;H15,OFFSET(Очки!$A$20,2+H15-I15,IF(G15=1,13-H15,10+G15)),0)</f>
        <v>2.8</v>
      </c>
      <c r="Q15" s="39">
        <v>1.5</v>
      </c>
      <c r="R15" s="90"/>
      <c r="S15" s="102">
        <f t="shared" ca="1" si="0"/>
        <v>21.8</v>
      </c>
    </row>
    <row r="16" spans="1:19" ht="15.75">
      <c r="A16" s="40">
        <f ca="1">RANK(S16,S$6:OFFSET(S$6,0,0,COUNTA(B$6:B$40)))</f>
        <v>11</v>
      </c>
      <c r="B16" s="114" t="s">
        <v>96</v>
      </c>
      <c r="C16" s="108" t="s">
        <v>43</v>
      </c>
      <c r="D16" s="42">
        <v>2</v>
      </c>
      <c r="E16" s="43">
        <v>7</v>
      </c>
      <c r="F16" s="44">
        <v>4</v>
      </c>
      <c r="G16" s="45">
        <v>1</v>
      </c>
      <c r="H16" s="46">
        <v>1</v>
      </c>
      <c r="I16" s="106">
        <v>3</v>
      </c>
      <c r="J16" s="95"/>
      <c r="K16" s="89">
        <f ca="1">OFFSET(Очки!$A$2,F16,D16+OFFSET(Очки!$A$18,0,$C$41-1)-1)</f>
        <v>6.5</v>
      </c>
      <c r="L16" s="39">
        <f ca="1">IF(F16&lt;E16,OFFSET(Очки!$A$20,2+E16-F16,IF(D16=1,13-E16,10+D16)),0)</f>
        <v>2.1</v>
      </c>
      <c r="M16" s="128"/>
      <c r="N16" s="129"/>
      <c r="O16" s="89">
        <f ca="1">OFFSET(Очки!$A$2,I16,G16+OFFSET(Очки!$A$18,0,$C$41-1)-1)</f>
        <v>13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RANK(S17,S$6:OFFSET(S$6,0,0,COUNTA(B$6:B$40)))</f>
        <v>12</v>
      </c>
      <c r="B17" s="107" t="s">
        <v>130</v>
      </c>
      <c r="C17" s="108" t="s">
        <v>43</v>
      </c>
      <c r="D17" s="42">
        <v>2</v>
      </c>
      <c r="E17" s="43">
        <v>5</v>
      </c>
      <c r="F17" s="44">
        <v>3</v>
      </c>
      <c r="G17" s="45">
        <v>1</v>
      </c>
      <c r="H17" s="46">
        <v>4</v>
      </c>
      <c r="I17" s="106">
        <v>8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1.4</v>
      </c>
      <c r="M17" s="128"/>
      <c r="N17" s="129"/>
      <c r="O17" s="89">
        <f ca="1">OFFSET(Очки!$A$2,I17,G17+OFFSET(Очки!$A$18,0,$C$41-1)-1)</f>
        <v>9.5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18.399999999999999</v>
      </c>
    </row>
    <row r="18" spans="1:19" ht="15.75">
      <c r="A18" s="40">
        <f ca="1">RANK(S18,S$6:OFFSET(S$6,0,0,COUNTA(B$6:B$40)))</f>
        <v>13</v>
      </c>
      <c r="B18" s="107" t="s">
        <v>102</v>
      </c>
      <c r="C18" s="108">
        <v>17.5</v>
      </c>
      <c r="D18" s="42">
        <v>2</v>
      </c>
      <c r="E18" s="43">
        <v>3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9.5</v>
      </c>
      <c r="L18" s="39">
        <f ca="1">IF(F18&lt;E18,OFFSET(Очки!$A$20,2+E18-F18,IF(D18=1,13-E18,10+D18)),0)</f>
        <v>1.4</v>
      </c>
      <c r="M18" s="128"/>
      <c r="N18" s="129"/>
      <c r="O18" s="89">
        <f ca="1">OFFSET(Очки!$A$2,I18,G18+OFFSET(Очки!$A$18,0,$C$41-1)-1)</f>
        <v>5.5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17.799999999999997</v>
      </c>
    </row>
    <row r="19" spans="1:19" ht="15.75">
      <c r="A19" s="40">
        <f ca="1">RANK(S19,S$6:OFFSET(S$6,0,0,COUNTA(B$6:B$40)))</f>
        <v>14</v>
      </c>
      <c r="B19" s="114" t="s">
        <v>90</v>
      </c>
      <c r="C19" s="108" t="s">
        <v>43</v>
      </c>
      <c r="D19" s="42">
        <v>2</v>
      </c>
      <c r="E19" s="43">
        <v>8</v>
      </c>
      <c r="F19" s="44">
        <v>6</v>
      </c>
      <c r="G19" s="45">
        <v>2</v>
      </c>
      <c r="H19" s="46">
        <v>3</v>
      </c>
      <c r="I19" s="106">
        <v>1</v>
      </c>
      <c r="J19" s="95"/>
      <c r="K19" s="89">
        <f ca="1">OFFSET(Очки!$A$2,F19,D19+OFFSET(Очки!$A$18,0,$C$41-1)-1)</f>
        <v>5</v>
      </c>
      <c r="L19" s="39">
        <f ca="1">IF(F19&lt;E19,OFFSET(Очки!$A$20,2+E19-F19,IF(D19=1,13-E19,10+D19)),0)</f>
        <v>1.4</v>
      </c>
      <c r="M19" s="128"/>
      <c r="N19" s="129"/>
      <c r="O19" s="89">
        <f ca="1">OFFSET(Очки!$A$2,I19,G19+OFFSET(Очки!$A$18,0,$C$41-1)-1)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17.3</v>
      </c>
    </row>
    <row r="20" spans="1:19" ht="15.75">
      <c r="A20" s="40">
        <f ca="1">RANK(S20,S$6:OFFSET(S$6,0,0,COUNTA(B$6:B$40)))</f>
        <v>15</v>
      </c>
      <c r="B20" s="114" t="s">
        <v>69</v>
      </c>
      <c r="C20" s="108" t="s">
        <v>43</v>
      </c>
      <c r="D20" s="42">
        <v>1</v>
      </c>
      <c r="E20" s="43">
        <v>4</v>
      </c>
      <c r="F20" s="44">
        <v>8</v>
      </c>
      <c r="G20" s="45">
        <v>2</v>
      </c>
      <c r="H20" s="46">
        <v>5</v>
      </c>
      <c r="I20" s="106">
        <v>6</v>
      </c>
      <c r="J20" s="95"/>
      <c r="K20" s="89">
        <f ca="1">OFFSET(Очки!$A$2,F20,D20+OFFSET(Очки!$A$18,0,$C$41-1)-1)</f>
        <v>9.5</v>
      </c>
      <c r="L20" s="39">
        <f ca="1">IF(F20&lt;E20,OFFSET(Очки!$A$20,2+E20-F20,IF(D20=1,13-E20,10+D20)),0)</f>
        <v>0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14.5</v>
      </c>
    </row>
    <row r="21" spans="1:19" ht="15.75">
      <c r="A21" s="40">
        <f ca="1">RANK(S21,S$6:OFFSET(S$6,0,0,COUNTA(B$6:B$40)))</f>
        <v>16</v>
      </c>
      <c r="B21" s="107" t="s">
        <v>85</v>
      </c>
      <c r="C21" s="108" t="s">
        <v>43</v>
      </c>
      <c r="D21" s="42">
        <v>2</v>
      </c>
      <c r="E21" s="43">
        <v>2</v>
      </c>
      <c r="F21" s="44">
        <v>2</v>
      </c>
      <c r="G21" s="45">
        <v>2</v>
      </c>
      <c r="H21" s="46">
        <v>4</v>
      </c>
      <c r="I21" s="106">
        <v>7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13</v>
      </c>
    </row>
    <row r="22" spans="1:19" ht="15.75">
      <c r="A22" s="40">
        <f ca="1">RANK(S22,S$6:OFFSET(S$6,0,0,COUNTA(B$6:B$40)))</f>
        <v>17</v>
      </c>
      <c r="B22" s="107" t="s">
        <v>74</v>
      </c>
      <c r="C22" s="108">
        <v>10</v>
      </c>
      <c r="D22" s="42">
        <v>2</v>
      </c>
      <c r="E22" s="43">
        <v>4</v>
      </c>
      <c r="F22" s="44">
        <v>8</v>
      </c>
      <c r="G22" s="45">
        <v>2</v>
      </c>
      <c r="H22" s="46">
        <v>2</v>
      </c>
      <c r="I22" s="106">
        <v>3</v>
      </c>
      <c r="J22" s="95"/>
      <c r="K22" s="89">
        <f ca="1">OFFSET(Очки!$A$2,F22,D22+OFFSET(Очки!$A$18,0,$C$41-1)-1)</f>
        <v>4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11.5</v>
      </c>
    </row>
    <row r="23" spans="1:19" ht="15.75">
      <c r="A23" s="40">
        <f ca="1">RANK(S23,S$6:OFFSET(S$6,0,0,COUNTA(B$6:B$40)))</f>
        <v>18</v>
      </c>
      <c r="B23" s="116" t="s">
        <v>128</v>
      </c>
      <c r="C23" s="108">
        <v>12.5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8</v>
      </c>
      <c r="J23" s="95"/>
      <c r="K23" s="89">
        <f ca="1">OFFSET(Очки!$A$2,F23,D23+OFFSET(Очки!$A$18,0,$C$41-1)-1)</f>
        <v>4.5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127</v>
      </c>
      <c r="C24" s="108" t="s">
        <v>43</v>
      </c>
      <c r="D24" s="42">
        <v>2</v>
      </c>
      <c r="E24" s="43">
        <v>9</v>
      </c>
      <c r="F24" s="44">
        <v>9</v>
      </c>
      <c r="G24" s="45">
        <v>2</v>
      </c>
      <c r="H24" s="46">
        <v>9</v>
      </c>
      <c r="I24" s="106">
        <v>9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 hidden="1">
      <c r="A25" s="40" t="e">
        <f ca="1">RANK(S25,S$6:OFFSET(S$6,0,0,COUNTA(B$6:B$40)))</f>
        <v>#N/A</v>
      </c>
      <c r="B25" s="113"/>
      <c r="C25" s="108"/>
      <c r="D25" s="42"/>
      <c r="E25" s="43"/>
      <c r="F25" s="44"/>
      <c r="G25" s="45"/>
      <c r="H25" s="46"/>
      <c r="I25" s="106"/>
      <c r="J25" s="95"/>
      <c r="K25" s="89">
        <f ca="1">OFFSET(Очки!$A$2,F25,D25+OFFSET(Очки!$A$18,0,$C$41-1)-1)</f>
        <v>0</v>
      </c>
      <c r="L25" s="39">
        <f ca="1">IF(F25&lt;E25,OFFSET(Очки!$A$20,2+E25-F25,IF(D25=1,13-E25,10+D25)),0)</f>
        <v>0</v>
      </c>
      <c r="M25" s="128"/>
      <c r="N25" s="129"/>
      <c r="O25" s="89">
        <f ca="1">OFFSET(Очки!$A$2,I25,G25+OFFSET(Очки!$A$18,0,$C$41-1)-1)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RANK(S26,S$6:OFFSET(S$6,0,0,COUNTA(B$6:B$40)))</f>
        <v>#N/A</v>
      </c>
      <c r="B26" s="113"/>
      <c r="C26" s="108"/>
      <c r="D26" s="42"/>
      <c r="E26" s="43"/>
      <c r="F26" s="44"/>
      <c r="G26" s="45"/>
      <c r="H26" s="46"/>
      <c r="I26" s="106"/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128"/>
      <c r="N26" s="129"/>
      <c r="O26" s="89">
        <f ca="1">OFFSET(Очки!$A$2,I26,G26+OFFSET(Очки!$A$18,0,$C$41-1)-1)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ref="S26:S40" ca="1" si="1">SUM(J26:R26)</f>
        <v>0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19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4">
    <sortCondition descending="1" ref="S6:S24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0">
    <cfRule type="expression" dxfId="18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41"/>
  <sheetViews>
    <sheetView topLeftCell="A9" zoomScale="80" zoomScaleNormal="80" workbookViewId="0">
      <selection activeCell="B17" sqref="B1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131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>
      <c r="A6" s="31">
        <f ca="1">RANK(S6,S$6:OFFSET(S$6,0,0,COUNTA(B$6:B$40)))</f>
        <v>1</v>
      </c>
      <c r="B6" s="114" t="s">
        <v>107</v>
      </c>
      <c r="C6" s="108" t="s">
        <v>43</v>
      </c>
      <c r="D6" s="34">
        <v>1</v>
      </c>
      <c r="E6" s="35">
        <v>2</v>
      </c>
      <c r="F6" s="36">
        <v>1</v>
      </c>
      <c r="G6" s="37">
        <v>1</v>
      </c>
      <c r="H6" s="38">
        <v>11</v>
      </c>
      <c r="I6" s="35">
        <v>5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2.5</v>
      </c>
      <c r="N6" s="91"/>
      <c r="O6" s="86">
        <f ca="1">OFFSET(Очки!$A$2,I6,G6+OFFSET(Очки!$A$18,0,$C$41-1)-1)</f>
        <v>13</v>
      </c>
      <c r="P6" s="87">
        <f ca="1">IF(I6&lt;H6,OFFSET(Очки!$A$20,2+H6-I6,IF(G6=1,13-H6,10+G6)),0)</f>
        <v>7</v>
      </c>
      <c r="Q6" s="87">
        <v>2</v>
      </c>
      <c r="R6" s="88"/>
      <c r="S6" s="102">
        <f t="shared" ref="S6:S37" ca="1" si="0">SUM(J6:R6)</f>
        <v>42.2</v>
      </c>
    </row>
    <row r="7" spans="1:19" ht="15.75" hidden="1">
      <c r="A7" s="40">
        <f ca="1">RANK(S7,S$6:OFFSET(S$6,0,0,COUNTA(B$6:B$40)))</f>
        <v>2</v>
      </c>
      <c r="B7" s="47" t="s">
        <v>139</v>
      </c>
      <c r="C7" s="33" t="s">
        <v>43</v>
      </c>
      <c r="D7" s="42">
        <v>1</v>
      </c>
      <c r="E7" s="43">
        <v>6</v>
      </c>
      <c r="F7" s="44">
        <v>2</v>
      </c>
      <c r="G7" s="45">
        <v>1</v>
      </c>
      <c r="H7" s="46">
        <v>4</v>
      </c>
      <c r="I7" s="43">
        <v>2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/>
      <c r="N7" s="92"/>
      <c r="O7" s="89">
        <f ca="1">OFFSET(Очки!$A$2,I7,G7+OFFSET(Очки!$A$18,0,$C$41-1)-1)</f>
        <v>16</v>
      </c>
      <c r="P7" s="39">
        <f ca="1">IF(I7&lt;H7,OFFSET(Очки!$A$20,2+H7-I7,IF(G7=1,13-H7,10+G7)),0)</f>
        <v>1.5</v>
      </c>
      <c r="Q7" s="39">
        <v>2.5</v>
      </c>
      <c r="R7" s="90"/>
      <c r="S7" s="102">
        <f t="shared" ca="1" si="0"/>
        <v>39.4</v>
      </c>
    </row>
    <row r="8" spans="1:19" ht="15.75">
      <c r="A8" s="40">
        <v>2</v>
      </c>
      <c r="B8" s="47" t="s">
        <v>95</v>
      </c>
      <c r="C8" s="33">
        <v>12.5</v>
      </c>
      <c r="D8" s="42">
        <v>1</v>
      </c>
      <c r="E8" s="43">
        <v>9</v>
      </c>
      <c r="F8" s="44">
        <v>8</v>
      </c>
      <c r="G8" s="45">
        <v>1</v>
      </c>
      <c r="H8" s="46">
        <v>5</v>
      </c>
      <c r="I8" s="43">
        <v>1</v>
      </c>
      <c r="J8" s="95">
        <v>1.5</v>
      </c>
      <c r="K8" s="89">
        <f ca="1">OFFSET(Очки!$A$2,F8,D8+OFFSET(Очки!$A$18,0,$C$41-1)-1)</f>
        <v>11.5</v>
      </c>
      <c r="L8" s="39">
        <f ca="1">IF(F8&lt;E8,OFFSET(Очки!$A$20,2+E8-F8,IF(D8=1,13-E8,10+D8)),0)</f>
        <v>1.2</v>
      </c>
      <c r="M8" s="39"/>
      <c r="N8" s="92"/>
      <c r="O8" s="89">
        <f ca="1">OFFSET(Очки!$A$2,I8,G8+OFFSET(Очки!$A$18,0,$C$41-1)-1)</f>
        <v>17</v>
      </c>
      <c r="P8" s="39">
        <f ca="1">IF(I8&lt;H8,OFFSET(Очки!$A$20,2+H8-I8,IF(G8=1,13-H8,10+G8)),0)</f>
        <v>3.1000000000000005</v>
      </c>
      <c r="Q8" s="39">
        <v>1</v>
      </c>
      <c r="R8" s="90"/>
      <c r="S8" s="102">
        <f t="shared" ca="1" si="0"/>
        <v>35.299999999999997</v>
      </c>
    </row>
    <row r="9" spans="1:19" ht="15.75">
      <c r="A9" s="40">
        <v>3</v>
      </c>
      <c r="B9" s="114" t="s">
        <v>70</v>
      </c>
      <c r="C9" s="108">
        <v>5</v>
      </c>
      <c r="D9" s="42">
        <v>1</v>
      </c>
      <c r="E9" s="43">
        <v>11</v>
      </c>
      <c r="F9" s="44">
        <v>10</v>
      </c>
      <c r="G9" s="45">
        <v>1</v>
      </c>
      <c r="H9" s="46">
        <v>7</v>
      </c>
      <c r="I9" s="43">
        <v>4</v>
      </c>
      <c r="J9" s="95">
        <v>2.5</v>
      </c>
      <c r="K9" s="89">
        <f ca="1">OFFSET(Очки!$A$2,F9,D9+OFFSET(Очки!$A$18,0,$C$41-1)-1)</f>
        <v>10.5</v>
      </c>
      <c r="L9" s="39">
        <f ca="1">IF(F9&lt;E9,OFFSET(Очки!$A$20,2+E9-F9,IF(D9=1,13-E9,10+D9)),0)</f>
        <v>1.3</v>
      </c>
      <c r="M9" s="39">
        <v>0.5</v>
      </c>
      <c r="N9" s="92"/>
      <c r="O9" s="89">
        <f ca="1">OFFSET(Очки!$A$2,I9,G9+OFFSET(Очки!$A$18,0,$C$41-1)-1)</f>
        <v>14</v>
      </c>
      <c r="P9" s="39">
        <f ca="1">IF(I9&lt;H9,OFFSET(Очки!$A$20,2+H9-I9,IF(G9=1,13-H9,10+G9)),0)</f>
        <v>3</v>
      </c>
      <c r="Q9" s="39">
        <v>0.5</v>
      </c>
      <c r="R9" s="90"/>
      <c r="S9" s="102">
        <f t="shared" ca="1" si="0"/>
        <v>32.299999999999997</v>
      </c>
    </row>
    <row r="10" spans="1:19" ht="15.75">
      <c r="A10" s="40">
        <v>4</v>
      </c>
      <c r="B10" s="114" t="s">
        <v>53</v>
      </c>
      <c r="C10" s="108" t="s">
        <v>43</v>
      </c>
      <c r="D10" s="42">
        <v>1</v>
      </c>
      <c r="E10" s="43">
        <v>5</v>
      </c>
      <c r="F10" s="44">
        <v>4</v>
      </c>
      <c r="G10" s="45">
        <v>1</v>
      </c>
      <c r="H10" s="46">
        <v>2</v>
      </c>
      <c r="I10" s="43">
        <v>3</v>
      </c>
      <c r="J10" s="95"/>
      <c r="K10" s="89">
        <f ca="1">OFFSET(Очки!$A$2,F10,D10+OFFSET(Очки!$A$18,0,$C$41-1)-1)</f>
        <v>14</v>
      </c>
      <c r="L10" s="39">
        <f ca="1">IF(F10&lt;E10,OFFSET(Очки!$A$20,2+E10-F10,IF(D10=1,13-E10,10+D10)),0)</f>
        <v>0.9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29.9</v>
      </c>
    </row>
    <row r="11" spans="1:19" ht="15.75">
      <c r="A11" s="40">
        <v>5</v>
      </c>
      <c r="B11" s="114" t="s">
        <v>96</v>
      </c>
      <c r="C11" s="108" t="s">
        <v>43</v>
      </c>
      <c r="D11" s="42">
        <v>1</v>
      </c>
      <c r="E11" s="43">
        <v>1</v>
      </c>
      <c r="F11" s="44">
        <v>3</v>
      </c>
      <c r="G11" s="45">
        <v>2</v>
      </c>
      <c r="H11" s="46">
        <v>11</v>
      </c>
      <c r="I11" s="43">
        <v>6</v>
      </c>
      <c r="J11" s="95"/>
      <c r="K11" s="89">
        <f ca="1">OFFSET(Очки!$A$2,F11,D11+OFFSET(Очки!$A$18,0,$C$41-1)-1)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OFFSET(Очки!$A$2,I11,G11+OFFSET(Очки!$A$18,0,$C$41-1)-1)</f>
        <v>7</v>
      </c>
      <c r="P11" s="39">
        <f ca="1">IF(I11&lt;H11,OFFSET(Очки!$A$20,2+H11-I11,IF(G11=1,13-H11,10+G11)),0)</f>
        <v>3.5</v>
      </c>
      <c r="Q11" s="39"/>
      <c r="R11" s="90"/>
      <c r="S11" s="102">
        <f t="shared" ca="1" si="0"/>
        <v>25.5</v>
      </c>
    </row>
    <row r="12" spans="1:19" ht="15.75">
      <c r="A12" s="40">
        <v>6</v>
      </c>
      <c r="B12" s="47" t="s">
        <v>108</v>
      </c>
      <c r="C12" s="33" t="s">
        <v>43</v>
      </c>
      <c r="D12" s="42">
        <v>2</v>
      </c>
      <c r="E12" s="43">
        <v>7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OFFSET(Очки!$A$2,F12,D12+OFFSET(Очки!$A$18,0,$C$41-1)-1)</f>
        <v>11.5</v>
      </c>
      <c r="L12" s="39">
        <f ca="1">IF(F12&lt;E12,OFFSET(Очки!$A$20,2+E12-F12,IF(D12=1,13-E12,10+D12)),0)</f>
        <v>4.2</v>
      </c>
      <c r="M12" s="39">
        <v>1</v>
      </c>
      <c r="N12" s="92">
        <v>-4</v>
      </c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>
        <v>1.5</v>
      </c>
      <c r="R12" s="90"/>
      <c r="S12" s="102">
        <f t="shared" ca="1" si="0"/>
        <v>24.7</v>
      </c>
    </row>
    <row r="13" spans="1:19" ht="15.75">
      <c r="A13" s="40">
        <v>7</v>
      </c>
      <c r="B13" s="47" t="s">
        <v>81</v>
      </c>
      <c r="C13" s="33">
        <v>7.5</v>
      </c>
      <c r="D13" s="42">
        <v>1</v>
      </c>
      <c r="E13" s="43">
        <v>10</v>
      </c>
      <c r="F13" s="44">
        <v>9</v>
      </c>
      <c r="G13" s="45">
        <v>1</v>
      </c>
      <c r="H13" s="46">
        <v>9</v>
      </c>
      <c r="I13" s="43">
        <v>7</v>
      </c>
      <c r="J13" s="95">
        <v>2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1.2</v>
      </c>
      <c r="M13" s="39">
        <v>1.5</v>
      </c>
      <c r="N13" s="92">
        <v>-3</v>
      </c>
      <c r="O13" s="89">
        <f ca="1">OFFSET(Очки!$A$2,I13,G13+OFFSET(Очки!$A$18,0,$C$41-1)-1)</f>
        <v>12</v>
      </c>
      <c r="P13" s="39">
        <f ca="1">IF(I13&lt;H13,OFFSET(Очки!$A$20,2+H13-I13,IF(G13=1,13-H13,10+G13)),0)</f>
        <v>2.4</v>
      </c>
      <c r="Q13" s="39"/>
      <c r="R13" s="90">
        <v>-3</v>
      </c>
      <c r="S13" s="102">
        <f t="shared" ca="1" si="0"/>
        <v>24.099999999999998</v>
      </c>
    </row>
    <row r="14" spans="1:19" ht="15.75">
      <c r="A14" s="40">
        <v>8</v>
      </c>
      <c r="B14" s="131" t="s">
        <v>135</v>
      </c>
      <c r="C14" s="100"/>
      <c r="D14" s="42">
        <v>1</v>
      </c>
      <c r="E14" s="43">
        <v>4</v>
      </c>
      <c r="F14" s="44">
        <v>7</v>
      </c>
      <c r="G14" s="45">
        <v>1</v>
      </c>
      <c r="H14" s="46">
        <v>3</v>
      </c>
      <c r="I14" s="43">
        <v>8</v>
      </c>
      <c r="J14" s="95"/>
      <c r="K14" s="89">
        <f ca="1">OFFSET(Очки!$A$2,F14,D14+OFFSET(Очки!$A$18,0,$C$41-1)-1)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OFFSET(Очки!$A$2,I14,G14+OFFSET(Очки!$A$18,0,$C$41-1)-1)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v>9</v>
      </c>
      <c r="B15" s="47" t="s">
        <v>93</v>
      </c>
      <c r="C15" s="33" t="s">
        <v>43</v>
      </c>
      <c r="D15" s="42">
        <v>1</v>
      </c>
      <c r="E15" s="43">
        <v>7</v>
      </c>
      <c r="F15" s="44">
        <v>5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OFFSET(Очки!$A$2,F15,D15+OFFSET(Очки!$A$18,0,$C$41-1)-1)</f>
        <v>13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0</v>
      </c>
      <c r="Q15" s="39"/>
      <c r="R15" s="90">
        <f>-3-3</f>
        <v>-6</v>
      </c>
      <c r="S15" s="102">
        <f t="shared" ca="1" si="0"/>
        <v>21.6</v>
      </c>
    </row>
    <row r="16" spans="1:19" ht="15.75">
      <c r="A16" s="40">
        <v>10</v>
      </c>
      <c r="B16" s="47" t="s">
        <v>134</v>
      </c>
      <c r="C16" s="33">
        <v>7.5</v>
      </c>
      <c r="D16" s="42">
        <v>1</v>
      </c>
      <c r="E16" s="43">
        <v>3</v>
      </c>
      <c r="F16" s="44">
        <v>10</v>
      </c>
      <c r="G16" s="45">
        <v>2</v>
      </c>
      <c r="H16" s="46">
        <v>10</v>
      </c>
      <c r="I16" s="43">
        <v>4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8.5</v>
      </c>
      <c r="P16" s="39">
        <f ca="1">IF(I16&lt;H16,OFFSET(Очки!$A$20,2+H16-I16,IF(G16=1,13-H16,10+G16)),0)</f>
        <v>4.2</v>
      </c>
      <c r="Q16" s="39"/>
      <c r="R16" s="90">
        <v>-3</v>
      </c>
      <c r="S16" s="102">
        <f t="shared" ca="1" si="0"/>
        <v>20.2</v>
      </c>
    </row>
    <row r="17" spans="1:19" ht="15.75">
      <c r="A17" s="40">
        <v>11</v>
      </c>
      <c r="B17" s="47" t="s">
        <v>87</v>
      </c>
      <c r="C17" s="33"/>
      <c r="D17" s="42">
        <v>2</v>
      </c>
      <c r="E17" s="43">
        <v>8</v>
      </c>
      <c r="F17" s="44">
        <v>5</v>
      </c>
      <c r="G17" s="45">
        <v>2</v>
      </c>
      <c r="H17" s="46">
        <v>9</v>
      </c>
      <c r="I17" s="43">
        <v>5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7.5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19.900000000000002</v>
      </c>
    </row>
    <row r="18" spans="1:19" ht="15.75">
      <c r="A18" s="40">
        <v>12</v>
      </c>
      <c r="B18" s="107" t="s">
        <v>60</v>
      </c>
      <c r="C18" s="108" t="s">
        <v>43</v>
      </c>
      <c r="D18" s="42">
        <v>1</v>
      </c>
      <c r="E18" s="43">
        <v>8</v>
      </c>
      <c r="F18" s="44">
        <v>6</v>
      </c>
      <c r="G18" s="45">
        <v>1</v>
      </c>
      <c r="H18" s="46">
        <v>10</v>
      </c>
      <c r="I18" s="43">
        <v>10</v>
      </c>
      <c r="J18" s="95">
        <v>1</v>
      </c>
      <c r="K18" s="89">
        <f ca="1">OFFSET(Очки!$A$2,F18,D18+OFFSET(Очки!$A$18,0,$C$41-1)-1)</f>
        <v>12.5</v>
      </c>
      <c r="L18" s="39">
        <f ca="1">IF(F18&lt;E18,OFFSET(Очки!$A$20,2+E18-F18,IF(D18=1,13-E18,10+D18)),0)</f>
        <v>2.2999999999999998</v>
      </c>
      <c r="M18" s="39">
        <v>2</v>
      </c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f>-5-4</f>
        <v>-9</v>
      </c>
      <c r="S18" s="102">
        <f t="shared" ca="1" si="0"/>
        <v>19.3</v>
      </c>
    </row>
    <row r="19" spans="1:19" ht="15.75">
      <c r="A19" s="40">
        <v>13</v>
      </c>
      <c r="B19" s="47" t="s">
        <v>88</v>
      </c>
      <c r="C19" s="33">
        <v>10</v>
      </c>
      <c r="D19" s="42">
        <v>2</v>
      </c>
      <c r="E19" s="43">
        <v>9</v>
      </c>
      <c r="F19" s="44">
        <v>3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9.5</v>
      </c>
      <c r="L19" s="39">
        <f ca="1">IF(F19&lt;E19,OFFSET(Очки!$A$20,2+E19-F19,IF(D19=1,13-E19,10+D19)),0)</f>
        <v>4.2</v>
      </c>
      <c r="M19" s="39"/>
      <c r="N19" s="92">
        <v>-4</v>
      </c>
      <c r="O19" s="89">
        <f ca="1">OFFSET(Очки!$A$2,I19,G19+OFFSET(Очки!$A$18,0,$C$41-1)-1)</f>
        <v>9.5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19.2</v>
      </c>
    </row>
    <row r="20" spans="1:19" ht="15.75">
      <c r="A20" s="40">
        <v>14</v>
      </c>
      <c r="B20" s="47" t="s">
        <v>142</v>
      </c>
      <c r="C20" s="33">
        <v>2.5</v>
      </c>
      <c r="D20" s="42">
        <v>2</v>
      </c>
      <c r="E20" s="43">
        <v>2</v>
      </c>
      <c r="F20" s="44">
        <v>4</v>
      </c>
      <c r="G20" s="45">
        <v>2</v>
      </c>
      <c r="H20" s="46">
        <v>2</v>
      </c>
      <c r="I20" s="43">
        <v>1</v>
      </c>
      <c r="J20" s="95"/>
      <c r="K20" s="89">
        <f ca="1">OFFSET(Очки!$A$2,F20,D20+OFFSET(Очки!$A$18,0,$C$41-1)-1)</f>
        <v>8.5</v>
      </c>
      <c r="L20" s="39">
        <f ca="1">IF(F20&lt;E20,OFFSET(Очки!$A$20,2+E20-F20,IF(D20=1,13-E20,10+D20)),0)</f>
        <v>0</v>
      </c>
      <c r="M20" s="39"/>
      <c r="N20" s="92">
        <v>-3</v>
      </c>
      <c r="O20" s="89">
        <f ca="1">OFFSET(Очки!$A$2,I20,G20+OFFSET(Очки!$A$18,0,$C$41-1)-1)</f>
        <v>11.5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7" t="s">
        <v>90</v>
      </c>
      <c r="C21" s="33" t="s">
        <v>43</v>
      </c>
      <c r="D21" s="42">
        <v>2</v>
      </c>
      <c r="E21" s="43">
        <v>10</v>
      </c>
      <c r="F21" s="44">
        <v>6</v>
      </c>
      <c r="G21" s="45">
        <v>2</v>
      </c>
      <c r="H21" s="46">
        <v>3</v>
      </c>
      <c r="I21" s="43">
        <v>10</v>
      </c>
      <c r="J21" s="95"/>
      <c r="K21" s="89">
        <f ca="1">OFFSET(Очки!$A$2,F21,D21+OFFSET(Очки!$A$18,0,$C$41-1)-1)</f>
        <v>7</v>
      </c>
      <c r="L21" s="39">
        <f ca="1">IF(F21&lt;E21,OFFSET(Очки!$A$20,2+E21-F21,IF(D21=1,13-E21,10+D21)),0)</f>
        <v>2.8</v>
      </c>
      <c r="M21" s="39"/>
      <c r="N21" s="92"/>
      <c r="O21" s="89">
        <f ca="1">OFFSET(Очки!$A$2,I21,G21+OFFSET(Очки!$A$18,0,$C$41-1)-1)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14.8</v>
      </c>
    </row>
    <row r="22" spans="1:19" ht="15.75">
      <c r="A22" s="40">
        <v>16</v>
      </c>
      <c r="B22" s="47" t="s">
        <v>121</v>
      </c>
      <c r="C22" s="33">
        <v>20</v>
      </c>
      <c r="D22" s="42">
        <v>2</v>
      </c>
      <c r="E22" s="43">
        <v>3</v>
      </c>
      <c r="F22" s="44">
        <v>5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OFFSET(Очки!$A$2,F22,D22+OFFSET(Очки!$A$18,0,$C$41-1)-1)</f>
        <v>7.5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</v>
      </c>
    </row>
    <row r="23" spans="1:19" ht="15.75">
      <c r="A23" s="40">
        <v>17</v>
      </c>
      <c r="B23" s="32" t="s">
        <v>97</v>
      </c>
      <c r="C23" s="33">
        <v>2.5</v>
      </c>
      <c r="D23" s="42">
        <v>2</v>
      </c>
      <c r="E23" s="43">
        <v>5</v>
      </c>
      <c r="F23" s="44">
        <v>10</v>
      </c>
      <c r="G23" s="45">
        <v>1</v>
      </c>
      <c r="H23" s="46">
        <v>1</v>
      </c>
      <c r="I23" s="43">
        <v>6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OFFSET(Очки!$A$2,I23,G23+OFFSET(Очки!$A$18,0,$C$41-1)-1)</f>
        <v>12.5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18</v>
      </c>
      <c r="B24" s="107" t="s">
        <v>85</v>
      </c>
      <c r="C24" s="108" t="s">
        <v>43</v>
      </c>
      <c r="D24" s="42">
        <v>3</v>
      </c>
      <c r="E24" s="43">
        <v>5</v>
      </c>
      <c r="F24" s="44">
        <v>2</v>
      </c>
      <c r="G24" s="45">
        <v>2</v>
      </c>
      <c r="H24" s="46">
        <v>4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12.5</v>
      </c>
    </row>
    <row r="25" spans="1:19" ht="15.75">
      <c r="A25" s="40">
        <v>19</v>
      </c>
      <c r="B25" s="114" t="s">
        <v>118</v>
      </c>
      <c r="C25" s="108">
        <v>20</v>
      </c>
      <c r="D25" s="42">
        <v>2</v>
      </c>
      <c r="E25" s="43">
        <v>1</v>
      </c>
      <c r="F25" s="44">
        <v>2</v>
      </c>
      <c r="G25" s="45">
        <v>3</v>
      </c>
      <c r="H25" s="46">
        <v>7</v>
      </c>
      <c r="I25" s="43">
        <v>6</v>
      </c>
      <c r="J25" s="95"/>
      <c r="K25" s="89">
        <f ca="1">OFFSET(Очки!$A$2,F25,D25+OFFSET(Очки!$A$18,0,$C$41-1)-1)</f>
        <v>10.5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1.5</v>
      </c>
      <c r="P25" s="39">
        <f ca="1">IF(I25&lt;H25,OFFSET(Очки!$A$20,2+H25-I25,IF(G25=1,13-H25,10+G25)),0)</f>
        <v>0.5</v>
      </c>
      <c r="Q25" s="39"/>
      <c r="R25" s="90"/>
      <c r="S25" s="102">
        <f t="shared" ca="1" si="0"/>
        <v>12.5</v>
      </c>
    </row>
    <row r="26" spans="1:19" ht="15.75">
      <c r="A26" s="40">
        <v>20</v>
      </c>
      <c r="B26" s="47" t="s">
        <v>58</v>
      </c>
      <c r="C26" s="33">
        <v>7.5</v>
      </c>
      <c r="D26" s="42">
        <v>2</v>
      </c>
      <c r="E26" s="43">
        <v>6</v>
      </c>
      <c r="F26" s="44">
        <v>8</v>
      </c>
      <c r="G26" s="45">
        <v>2</v>
      </c>
      <c r="H26" s="46">
        <v>6</v>
      </c>
      <c r="I26" s="43">
        <v>2</v>
      </c>
      <c r="J26" s="95"/>
      <c r="K26" s="89">
        <f ca="1">OFFSET(Очки!$A$2,F26,D26+OFFSET(Очки!$A$18,0,$C$41-1)-1)</f>
        <v>6</v>
      </c>
      <c r="L26" s="39">
        <f ca="1">IF(F26&lt;E26,OFFSET(Очки!$A$20,2+E26-F26,IF(D26=1,13-E26,10+D26)),0)</f>
        <v>0</v>
      </c>
      <c r="M26" s="39"/>
      <c r="N26" s="92">
        <v>-3</v>
      </c>
      <c r="O26" s="89">
        <f ca="1">OFFSET(Очки!$A$2,I26,G26+OFFSET(Очки!$A$18,0,$C$41-1)-1)</f>
        <v>10.5</v>
      </c>
      <c r="P26" s="39">
        <f ca="1">IF(I26&lt;H26,OFFSET(Очки!$A$20,2+H26-I26,IF(G26=1,13-H26,10+G26)),0)</f>
        <v>2.8</v>
      </c>
      <c r="Q26" s="39"/>
      <c r="R26" s="90">
        <v>-4</v>
      </c>
      <c r="S26" s="102">
        <f t="shared" ca="1" si="0"/>
        <v>12.3</v>
      </c>
    </row>
    <row r="27" spans="1:19" ht="15.75">
      <c r="A27" s="40">
        <v>21</v>
      </c>
      <c r="B27" s="107" t="s">
        <v>54</v>
      </c>
      <c r="C27" s="108" t="s">
        <v>43</v>
      </c>
      <c r="D27" s="42">
        <v>3</v>
      </c>
      <c r="E27" s="43">
        <v>6</v>
      </c>
      <c r="F27" s="44">
        <v>5</v>
      </c>
      <c r="G27" s="45">
        <v>3</v>
      </c>
      <c r="H27" s="46">
        <v>8</v>
      </c>
      <c r="I27" s="43">
        <v>3</v>
      </c>
      <c r="J27" s="95"/>
      <c r="K27" s="89">
        <f ca="1">OFFSET(Очки!$A$2,F27,D27+OFFSET(Очки!$A$18,0,$C$41-1)-1)</f>
        <v>2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OFFSET(Очки!$A$2,I27,G27+OFFSET(Очки!$A$18,0,$C$41-1)-1)</f>
        <v>4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9</v>
      </c>
    </row>
    <row r="28" spans="1:19" ht="15.75">
      <c r="A28" s="40">
        <v>22</v>
      </c>
      <c r="B28" s="47" t="s">
        <v>132</v>
      </c>
      <c r="C28" s="33">
        <v>7.5</v>
      </c>
      <c r="D28" s="42">
        <v>2</v>
      </c>
      <c r="E28" s="43">
        <v>11</v>
      </c>
      <c r="F28" s="44">
        <v>10</v>
      </c>
      <c r="G28" s="45">
        <v>2</v>
      </c>
      <c r="H28" s="46">
        <v>7</v>
      </c>
      <c r="I28" s="43">
        <v>8</v>
      </c>
      <c r="J28" s="95"/>
      <c r="K28" s="89">
        <f ca="1">OFFSET(Очки!$A$2,F28,D28+OFFSET(Очки!$A$18,0,$C$41-1)-1)</f>
        <v>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6</v>
      </c>
      <c r="P28" s="39">
        <f ca="1">IF(I28&lt;H28,OFFSET(Очки!$A$20,2+H28-I28,IF(G28=1,13-H28,10+G28)),0)</f>
        <v>0</v>
      </c>
      <c r="Q28" s="39"/>
      <c r="R28" s="90">
        <v>-4</v>
      </c>
      <c r="S28" s="102">
        <f t="shared" ca="1" si="0"/>
        <v>7.6999999999999993</v>
      </c>
    </row>
    <row r="29" spans="1:19" ht="15.75">
      <c r="A29" s="40">
        <v>23</v>
      </c>
      <c r="B29" s="47" t="s">
        <v>141</v>
      </c>
      <c r="C29" s="33"/>
      <c r="D29" s="42">
        <v>3</v>
      </c>
      <c r="E29" s="43">
        <v>2</v>
      </c>
      <c r="F29" s="44">
        <v>1</v>
      </c>
      <c r="G29" s="45">
        <v>3</v>
      </c>
      <c r="H29" s="46">
        <v>5</v>
      </c>
      <c r="I29" s="43">
        <v>4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OFFSET(Очки!$A$2,I29,G29+OFFSET(Очки!$A$18,0,$C$41-1)-1)</f>
        <v>3</v>
      </c>
      <c r="P29" s="39">
        <f ca="1">IF(I29&lt;H29,OFFSET(Очки!$A$20,2+H29-I29,IF(G29=1,13-H29,10+G29)),0)</f>
        <v>0.5</v>
      </c>
      <c r="Q29" s="39"/>
      <c r="R29" s="90">
        <v>-3</v>
      </c>
      <c r="S29" s="102">
        <f t="shared" ca="1" si="0"/>
        <v>7</v>
      </c>
    </row>
    <row r="30" spans="1:19" ht="15.75">
      <c r="A30" s="40">
        <v>24</v>
      </c>
      <c r="B30" s="47" t="s">
        <v>136</v>
      </c>
      <c r="C30" s="33" t="s">
        <v>43</v>
      </c>
      <c r="D30" s="42">
        <v>2</v>
      </c>
      <c r="E30" s="43">
        <v>4</v>
      </c>
      <c r="F30" s="44">
        <v>8</v>
      </c>
      <c r="G30" s="45">
        <v>3</v>
      </c>
      <c r="H30" s="46">
        <v>4</v>
      </c>
      <c r="I30" s="43">
        <v>1</v>
      </c>
      <c r="J30" s="95"/>
      <c r="K30" s="89">
        <f ca="1">OFFSET(Очки!$A$2,F30,D30+OFFSET(Очки!$A$18,0,$C$41-1)-1)</f>
        <v>6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6</v>
      </c>
      <c r="P30" s="39">
        <f ca="1">IF(I30&lt;H30,OFFSET(Очки!$A$20,2+H30-I30,IF(G30=1,13-H30,10+G30)),0)</f>
        <v>1.5</v>
      </c>
      <c r="Q30" s="39"/>
      <c r="R30" s="90">
        <f>-3-4</f>
        <v>-7</v>
      </c>
      <c r="S30" s="102">
        <f t="shared" ca="1" si="0"/>
        <v>6.5</v>
      </c>
    </row>
    <row r="31" spans="1:19" ht="15.75">
      <c r="A31" s="40">
        <v>24</v>
      </c>
      <c r="B31" s="47" t="s">
        <v>137</v>
      </c>
      <c r="C31" s="33"/>
      <c r="D31" s="42">
        <v>3</v>
      </c>
      <c r="E31" s="43">
        <v>1</v>
      </c>
      <c r="F31" s="44">
        <v>6</v>
      </c>
      <c r="G31" s="45">
        <v>3</v>
      </c>
      <c r="H31" s="46">
        <v>2</v>
      </c>
      <c r="I31" s="43">
        <v>2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6.5</v>
      </c>
    </row>
    <row r="32" spans="1:19" ht="15.75">
      <c r="A32" s="40">
        <v>26</v>
      </c>
      <c r="B32" s="48" t="s">
        <v>133</v>
      </c>
      <c r="C32" s="33" t="s">
        <v>43</v>
      </c>
      <c r="D32" s="42">
        <v>3</v>
      </c>
      <c r="E32" s="43">
        <v>7</v>
      </c>
      <c r="F32" s="44">
        <v>3</v>
      </c>
      <c r="G32" s="45">
        <v>2</v>
      </c>
      <c r="H32" s="46">
        <v>8</v>
      </c>
      <c r="I32" s="43">
        <v>10</v>
      </c>
      <c r="J32" s="95"/>
      <c r="K32" s="89">
        <f ca="1">OFFSET(Очки!$A$2,F32,D32+OFFSET(Очки!$A$18,0,$C$41-1)-1)</f>
        <v>4</v>
      </c>
      <c r="L32" s="39">
        <f ca="1">IF(F32&lt;E32,OFFSET(Очки!$A$20,2+E32-F32,IF(D32=1,13-E32,10+D32)),0)</f>
        <v>2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</v>
      </c>
      <c r="Q32" s="39"/>
      <c r="R32" s="90">
        <v>-5</v>
      </c>
      <c r="S32" s="102">
        <f t="shared" ca="1" si="0"/>
        <v>6</v>
      </c>
    </row>
    <row r="33" spans="1:19" ht="15.75">
      <c r="A33" s="40">
        <v>27</v>
      </c>
      <c r="B33" s="47" t="s">
        <v>100</v>
      </c>
      <c r="C33" s="33">
        <v>20</v>
      </c>
      <c r="D33" s="42">
        <v>3</v>
      </c>
      <c r="E33" s="43">
        <v>4</v>
      </c>
      <c r="F33" s="44">
        <v>4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OFFSET(Очки!$A$2,F33,D33+OFFSET(Очки!$A$18,0,$C$41-1)-1)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3</v>
      </c>
    </row>
    <row r="34" spans="1:19" ht="15.75">
      <c r="A34" s="40">
        <v>28</v>
      </c>
      <c r="B34" s="47" t="s">
        <v>143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1</v>
      </c>
      <c r="I34" s="43">
        <v>5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2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2.5</v>
      </c>
    </row>
    <row r="35" spans="1:19" ht="15.75">
      <c r="A35" s="40">
        <v>29</v>
      </c>
      <c r="B35" s="48" t="s">
        <v>140</v>
      </c>
      <c r="C35" s="33">
        <v>15</v>
      </c>
      <c r="D35" s="42">
        <v>3</v>
      </c>
      <c r="E35" s="43">
        <v>9</v>
      </c>
      <c r="F35" s="44">
        <v>9</v>
      </c>
      <c r="G35" s="45">
        <v>3</v>
      </c>
      <c r="H35" s="46">
        <v>9</v>
      </c>
      <c r="I35" s="43">
        <v>8</v>
      </c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0.5</v>
      </c>
      <c r="Q35" s="39"/>
      <c r="R35" s="90"/>
      <c r="S35" s="102">
        <f t="shared" ca="1" si="0"/>
        <v>1</v>
      </c>
    </row>
    <row r="36" spans="1:19" ht="15.75">
      <c r="A36" s="40">
        <v>30</v>
      </c>
      <c r="B36" s="47" t="s">
        <v>138</v>
      </c>
      <c r="C36" s="33">
        <v>12.5</v>
      </c>
      <c r="D36" s="42">
        <v>3</v>
      </c>
      <c r="E36" s="43">
        <v>10</v>
      </c>
      <c r="F36" s="44">
        <v>10</v>
      </c>
      <c r="G36" s="45">
        <v>3</v>
      </c>
      <c r="H36" s="46">
        <v>10</v>
      </c>
      <c r="I36" s="43">
        <v>10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40">
        <v>31</v>
      </c>
      <c r="B37" s="107" t="s">
        <v>122</v>
      </c>
      <c r="C37" s="33">
        <v>5</v>
      </c>
      <c r="D37" s="42">
        <v>3</v>
      </c>
      <c r="E37" s="43">
        <v>3</v>
      </c>
      <c r="F37" s="44">
        <v>7</v>
      </c>
      <c r="G37" s="45">
        <v>3</v>
      </c>
      <c r="H37" s="46">
        <v>3</v>
      </c>
      <c r="I37" s="43">
        <v>7</v>
      </c>
      <c r="J37" s="95"/>
      <c r="K37" s="89">
        <f ca="1">OFFSET(Очки!$A$2,F37,D37+OFFSET(Очки!$A$18,0,$C$41-1)-1)</f>
        <v>1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1</v>
      </c>
      <c r="P37" s="39">
        <f ca="1">IF(I37&lt;H37,OFFSET(Очки!$A$20,2+H37-I37,IF(G37=1,13-H37,10+G37)),0)</f>
        <v>0</v>
      </c>
      <c r="Q37" s="39"/>
      <c r="R37" s="90">
        <v>-4</v>
      </c>
      <c r="S37" s="102">
        <f t="shared" ca="1" si="0"/>
        <v>-2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0">
    <cfRule type="expression" dxfId="17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41"/>
  <sheetViews>
    <sheetView topLeftCell="A11" zoomScale="80" zoomScaleNormal="80" workbookViewId="0">
      <selection activeCell="B32" sqref="B3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145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6.5" thickBot="1">
      <c r="A6" s="31">
        <f ca="1">RANK(S6,S$6:OFFSET(S$6,0,0,COUNTA(B$6:B$40)))</f>
        <v>1</v>
      </c>
      <c r="B6" s="114" t="s">
        <v>135</v>
      </c>
      <c r="C6" s="108">
        <v>17.5</v>
      </c>
      <c r="D6" s="34">
        <v>1</v>
      </c>
      <c r="E6" s="35">
        <v>2</v>
      </c>
      <c r="F6" s="36">
        <v>1</v>
      </c>
      <c r="G6" s="37">
        <v>1</v>
      </c>
      <c r="H6" s="38">
        <v>8</v>
      </c>
      <c r="I6" s="35">
        <v>4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4.2</v>
      </c>
      <c r="Q6" s="87">
        <v>0.5</v>
      </c>
      <c r="R6" s="88"/>
      <c r="S6" s="102">
        <f t="shared" ref="S6:S37" ca="1" si="0">SUM(J6:R6)</f>
        <v>37.400000000000006</v>
      </c>
    </row>
    <row r="7" spans="1:19" ht="16.5" thickBot="1">
      <c r="A7" s="31">
        <f ca="1">RANK(S7,S$6:OFFSET(S$6,0,0,COUNTA(B$6:B$40)))</f>
        <v>2</v>
      </c>
      <c r="B7" s="47" t="s">
        <v>58</v>
      </c>
      <c r="C7" s="33">
        <v>5</v>
      </c>
      <c r="D7" s="42">
        <v>1</v>
      </c>
      <c r="E7" s="43">
        <v>8</v>
      </c>
      <c r="F7" s="44">
        <v>4</v>
      </c>
      <c r="G7" s="45">
        <v>1</v>
      </c>
      <c r="H7" s="46">
        <v>9</v>
      </c>
      <c r="I7" s="43">
        <v>6</v>
      </c>
      <c r="J7" s="95">
        <v>1</v>
      </c>
      <c r="K7" s="89">
        <f ca="1">OFFSET(Очки!$A$2,F7,D7+OFFSET(Очки!$A$18,0,$C$41-1)-1)</f>
        <v>14</v>
      </c>
      <c r="L7" s="39">
        <f ca="1">IF(F7&lt;E7,OFFSET(Очки!$A$20,2+E7-F7,IF(D7=1,13-E7,10+D7)),0)</f>
        <v>4.2</v>
      </c>
      <c r="M7" s="39">
        <v>1.5</v>
      </c>
      <c r="N7" s="92"/>
      <c r="O7" s="89">
        <f ca="1">OFFSET(Очки!$A$2,I7,G7+OFFSET(Очки!$A$18,0,$C$41-1)-1)</f>
        <v>12.5</v>
      </c>
      <c r="P7" s="39">
        <f ca="1">IF(I7&lt;H7,OFFSET(Очки!$A$20,2+H7-I7,IF(G7=1,13-H7,10+G7)),0)</f>
        <v>3.5</v>
      </c>
      <c r="Q7" s="39"/>
      <c r="R7" s="90"/>
      <c r="S7" s="102">
        <f t="shared" ca="1" si="0"/>
        <v>36.700000000000003</v>
      </c>
    </row>
    <row r="8" spans="1:19" ht="16.5" thickBot="1">
      <c r="A8" s="31">
        <f ca="1">RANK(S8,S$6:OFFSET(S$6,0,0,COUNTA(B$6:B$40)))</f>
        <v>3</v>
      </c>
      <c r="B8" s="107" t="s">
        <v>93</v>
      </c>
      <c r="C8" s="108" t="s">
        <v>43</v>
      </c>
      <c r="D8" s="42">
        <v>1</v>
      </c>
      <c r="E8" s="43">
        <v>10</v>
      </c>
      <c r="F8" s="44">
        <v>10</v>
      </c>
      <c r="G8" s="45">
        <v>1</v>
      </c>
      <c r="H8" s="46">
        <v>10</v>
      </c>
      <c r="I8" s="43">
        <v>7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OFFSET(Очки!$A$2,I8,G8+OFFSET(Очки!$A$18,0,$C$41-1)-1)</f>
        <v>12</v>
      </c>
      <c r="P8" s="39">
        <f ca="1">IF(I8&lt;H8,OFFSET(Очки!$A$20,2+H8-I8,IF(G8=1,13-H8,10+G8)),0)</f>
        <v>3.5999999999999996</v>
      </c>
      <c r="Q8" s="39">
        <v>2.5</v>
      </c>
      <c r="R8" s="90"/>
      <c r="S8" s="102">
        <f t="shared" ca="1" si="0"/>
        <v>32.6</v>
      </c>
    </row>
    <row r="9" spans="1:19" ht="16.5" thickBot="1">
      <c r="A9" s="31">
        <f ca="1">RANK(S9,S$6:OFFSET(S$6,0,0,COUNTA(B$6:B$40)))</f>
        <v>4</v>
      </c>
      <c r="B9" s="48" t="s">
        <v>88</v>
      </c>
      <c r="C9" s="33"/>
      <c r="D9" s="42">
        <v>1</v>
      </c>
      <c r="E9" s="43">
        <v>4</v>
      </c>
      <c r="F9" s="44">
        <v>2</v>
      </c>
      <c r="G9" s="45">
        <v>1</v>
      </c>
      <c r="H9" s="46">
        <v>7</v>
      </c>
      <c r="I9" s="43">
        <v>2</v>
      </c>
      <c r="J9" s="95"/>
      <c r="K9" s="89">
        <f ca="1">OFFSET(Очки!$A$2,F9,D9+OFFSET(Очки!$A$18,0,$C$41-1)-1)</f>
        <v>16</v>
      </c>
      <c r="L9" s="39">
        <f ca="1">IF(F9&lt;E9,OFFSET(Очки!$A$20,2+E9-F9,IF(D9=1,13-E9,10+D9)),0)</f>
        <v>1.5</v>
      </c>
      <c r="M9" s="39">
        <v>0.5</v>
      </c>
      <c r="N9" s="92">
        <f>-3-3</f>
        <v>-6</v>
      </c>
      <c r="O9" s="89">
        <f ca="1">OFFSET(Очки!$A$2,I9,G9+OFFSET(Очки!$A$18,0,$C$41-1)-1)</f>
        <v>16</v>
      </c>
      <c r="P9" s="39">
        <f ca="1">IF(I9&lt;H9,OFFSET(Очки!$A$20,2+H9-I9,IF(G9=1,13-H9,10+G9)),0)</f>
        <v>4.5</v>
      </c>
      <c r="Q9" s="39"/>
      <c r="R9" s="90"/>
      <c r="S9" s="102">
        <f t="shared" ca="1" si="0"/>
        <v>32.5</v>
      </c>
    </row>
    <row r="10" spans="1:19" ht="16.5" thickBot="1">
      <c r="A10" s="31">
        <f ca="1">RANK(S10,S$6:OFFSET(S$6,0,0,COUNTA(B$6:B$40)))</f>
        <v>5</v>
      </c>
      <c r="B10" s="47" t="s">
        <v>96</v>
      </c>
      <c r="C10" s="33" t="s">
        <v>43</v>
      </c>
      <c r="D10" s="42">
        <v>2</v>
      </c>
      <c r="E10" s="43">
        <v>11</v>
      </c>
      <c r="F10" s="44">
        <v>4</v>
      </c>
      <c r="G10" s="45">
        <v>1</v>
      </c>
      <c r="H10" s="46">
        <v>6</v>
      </c>
      <c r="I10" s="43">
        <v>3</v>
      </c>
      <c r="J10" s="95"/>
      <c r="K10" s="89">
        <f ca="1">OFFSET(Очки!$A$2,F10,D10+OFFSET(Очки!$A$18,0,$C$41-1)-1)</f>
        <v>8.5</v>
      </c>
      <c r="L10" s="39">
        <f ca="1">IF(F10&lt;E10,OFFSET(Очки!$A$20,2+E10-F10,IF(D10=1,13-E10,10+D10)),0)</f>
        <v>4.9000000000000004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2.7</v>
      </c>
      <c r="Q10" s="39"/>
      <c r="R10" s="90"/>
      <c r="S10" s="102">
        <f t="shared" ca="1" si="0"/>
        <v>31.099999999999998</v>
      </c>
    </row>
    <row r="11" spans="1:19" ht="16.5" thickBot="1">
      <c r="A11" s="31">
        <f ca="1">RANK(S11,S$6:OFFSET(S$6,0,0,COUNTA(B$6:B$40)))</f>
        <v>6</v>
      </c>
      <c r="B11" s="114" t="s">
        <v>53</v>
      </c>
      <c r="C11" s="108"/>
      <c r="D11" s="42">
        <v>2</v>
      </c>
      <c r="E11" s="43">
        <v>9</v>
      </c>
      <c r="F11" s="44">
        <v>2</v>
      </c>
      <c r="G11" s="45">
        <v>1</v>
      </c>
      <c r="H11" s="46">
        <v>11</v>
      </c>
      <c r="I11" s="43">
        <v>10</v>
      </c>
      <c r="J11" s="95"/>
      <c r="K11" s="89">
        <f ca="1">OFFSET(Очки!$A$2,F11,D11+OFFSET(Очки!$A$18,0,$C$41-1)-1)</f>
        <v>10.5</v>
      </c>
      <c r="L11" s="39">
        <f ca="1">IF(F11&lt;E11,OFFSET(Очки!$A$20,2+E11-F11,IF(D11=1,13-E11,10+D11)),0)</f>
        <v>4.9000000000000004</v>
      </c>
      <c r="M11" s="39">
        <v>2.5</v>
      </c>
      <c r="N11" s="92"/>
      <c r="O11" s="89">
        <f ca="1">OFFSET(Очки!$A$2,I11,G11+OFFSET(Очки!$A$18,0,$C$41-1)-1)</f>
        <v>10.5</v>
      </c>
      <c r="P11" s="39">
        <f ca="1">IF(I11&lt;H11,OFFSET(Очки!$A$20,2+H11-I11,IF(G11=1,13-H11,10+G11)),0)</f>
        <v>1.3</v>
      </c>
      <c r="Q11" s="39"/>
      <c r="R11" s="90"/>
      <c r="S11" s="102">
        <f t="shared" ca="1" si="0"/>
        <v>29.7</v>
      </c>
    </row>
    <row r="12" spans="1:19" ht="16.5" thickBot="1">
      <c r="A12" s="31">
        <f ca="1">RANK(S12,S$6:OFFSET(S$6,0,0,COUNTA(B$6:B$40)))</f>
        <v>7</v>
      </c>
      <c r="B12" s="47" t="s">
        <v>54</v>
      </c>
      <c r="C12" s="33" t="s">
        <v>43</v>
      </c>
      <c r="D12" s="42">
        <v>1</v>
      </c>
      <c r="E12" s="43">
        <v>6</v>
      </c>
      <c r="F12" s="44">
        <v>6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OFFSET(Очки!$A$2,F12,D12+OFFSET(Очки!$A$18,0,$C$41-1)-1)</f>
        <v>12.5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OFFSET(Очки!$A$2,I12,G12+OFFSET(Очки!$A$18,0,$C$41-1)-1)</f>
        <v>17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29.5</v>
      </c>
    </row>
    <row r="13" spans="1:19" ht="16.5" thickBot="1">
      <c r="A13" s="31">
        <f ca="1">RANK(S13,S$6:OFFSET(S$6,0,0,COUNTA(B$6:B$40)))</f>
        <v>8</v>
      </c>
      <c r="B13" s="114" t="s">
        <v>81</v>
      </c>
      <c r="C13" s="108">
        <v>7.5</v>
      </c>
      <c r="D13" s="42">
        <v>1</v>
      </c>
      <c r="E13" s="43">
        <v>9</v>
      </c>
      <c r="F13" s="44">
        <v>9</v>
      </c>
      <c r="G13" s="45">
        <v>1</v>
      </c>
      <c r="H13" s="46">
        <v>4</v>
      </c>
      <c r="I13" s="43">
        <v>5</v>
      </c>
      <c r="J13" s="95">
        <v>1.5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13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27.5</v>
      </c>
    </row>
    <row r="14" spans="1:19" ht="16.5" thickBot="1">
      <c r="A14" s="31">
        <f ca="1">RANK(S14,S$6:OFFSET(S$6,0,0,COUNTA(B$6:B$40)))</f>
        <v>9</v>
      </c>
      <c r="B14" s="130" t="s">
        <v>146</v>
      </c>
      <c r="C14" s="111">
        <v>5</v>
      </c>
      <c r="D14" s="42">
        <v>2</v>
      </c>
      <c r="E14" s="43">
        <v>4</v>
      </c>
      <c r="F14" s="44">
        <v>1</v>
      </c>
      <c r="G14" s="45">
        <v>2</v>
      </c>
      <c r="H14" s="46">
        <v>6</v>
      </c>
      <c r="I14" s="43">
        <v>2</v>
      </c>
      <c r="J14" s="95"/>
      <c r="K14" s="89">
        <f ca="1">OFFSET(Очки!$A$2,F14,D14+OFFSET(Очки!$A$18,0,$C$41-1)-1)</f>
        <v>11.5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OFFSET(Очки!$A$2,I14,G14+OFFSET(Очки!$A$18,0,$C$41-1)-1)</f>
        <v>10.5</v>
      </c>
      <c r="P14" s="39">
        <f ca="1">IF(I14&lt;H14,OFFSET(Очки!$A$20,2+H14-I14,IF(G14=1,13-H14,10+G14)),0)</f>
        <v>2.8</v>
      </c>
      <c r="Q14" s="39"/>
      <c r="R14" s="90"/>
      <c r="S14" s="102">
        <f t="shared" ca="1" si="0"/>
        <v>26.900000000000002</v>
      </c>
    </row>
    <row r="15" spans="1:19" ht="16.5" thickBot="1">
      <c r="A15" s="31">
        <f ca="1">RANK(S15,S$6:OFFSET(S$6,0,0,COUNTA(B$6:B$40)))</f>
        <v>10</v>
      </c>
      <c r="B15" s="47" t="s">
        <v>134</v>
      </c>
      <c r="C15" s="33">
        <v>7.5</v>
      </c>
      <c r="D15" s="42">
        <v>1</v>
      </c>
      <c r="E15" s="43">
        <v>3</v>
      </c>
      <c r="F15" s="44">
        <v>6</v>
      </c>
      <c r="G15" s="45">
        <v>1</v>
      </c>
      <c r="H15" s="46">
        <v>5</v>
      </c>
      <c r="I15" s="43">
        <v>8</v>
      </c>
      <c r="J15" s="95"/>
      <c r="K15" s="89">
        <f ca="1">OFFSET(Очки!$A$2,F15,D15+OFFSET(Очки!$A$18,0,$C$41-1)-1)</f>
        <v>12.5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11.5</v>
      </c>
      <c r="P15" s="39">
        <f ca="1">IF(I15&lt;H15,OFFSET(Очки!$A$20,2+H15-I15,IF(G15=1,13-H15,10+G15)),0)</f>
        <v>0</v>
      </c>
      <c r="Q15" s="39">
        <v>1.5</v>
      </c>
      <c r="R15" s="90"/>
      <c r="S15" s="102">
        <f t="shared" ca="1" si="0"/>
        <v>25.5</v>
      </c>
    </row>
    <row r="16" spans="1:19" ht="16.5" thickBot="1">
      <c r="A16" s="31">
        <f ca="1">RANK(S16,S$6:OFFSET(S$6,0,0,COUNTA(B$6:B$40)))</f>
        <v>11</v>
      </c>
      <c r="B16" s="47" t="s">
        <v>90</v>
      </c>
      <c r="C16" s="33" t="s">
        <v>43</v>
      </c>
      <c r="D16" s="42">
        <v>1</v>
      </c>
      <c r="E16" s="43">
        <v>1</v>
      </c>
      <c r="F16" s="44">
        <v>3</v>
      </c>
      <c r="G16" s="45">
        <v>2</v>
      </c>
      <c r="H16" s="46">
        <v>11</v>
      </c>
      <c r="I16" s="43">
        <v>7</v>
      </c>
      <c r="J16" s="95"/>
      <c r="K16" s="89">
        <f ca="1">OFFSET(Очки!$A$2,F16,D16+OFFSET(Очки!$A$18,0,$C$41-1)-1)</f>
        <v>15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6.5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24.3</v>
      </c>
    </row>
    <row r="17" spans="1:19" ht="16.5" thickBot="1">
      <c r="A17" s="31">
        <f ca="1">RANK(S17,S$6:OFFSET(S$6,0,0,COUNTA(B$6:B$40)))</f>
        <v>12</v>
      </c>
      <c r="B17" s="47" t="s">
        <v>118</v>
      </c>
      <c r="C17" s="33">
        <v>20</v>
      </c>
      <c r="D17" s="42">
        <v>2</v>
      </c>
      <c r="E17" s="43">
        <v>6</v>
      </c>
      <c r="F17" s="44">
        <v>3</v>
      </c>
      <c r="G17" s="45">
        <v>2</v>
      </c>
      <c r="H17" s="46">
        <v>5</v>
      </c>
      <c r="I17" s="43">
        <v>3</v>
      </c>
      <c r="J17" s="95"/>
      <c r="K17" s="89">
        <f ca="1">OFFSET(Очки!$A$2,F17,D17+OFFSET(Очки!$A$18,0,$C$41-1)-1)</f>
        <v>9.5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9.5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22.5</v>
      </c>
    </row>
    <row r="18" spans="1:19" ht="16.5" thickBot="1">
      <c r="A18" s="31">
        <f ca="1">RANK(S18,S$6:OFFSET(S$6,0,0,COUNTA(B$6:B$40)))</f>
        <v>13</v>
      </c>
      <c r="B18" s="107" t="s">
        <v>60</v>
      </c>
      <c r="C18" s="33"/>
      <c r="D18" s="42">
        <v>1</v>
      </c>
      <c r="E18" s="43">
        <v>5</v>
      </c>
      <c r="F18" s="44">
        <v>4</v>
      </c>
      <c r="G18" s="45">
        <v>1</v>
      </c>
      <c r="H18" s="46">
        <v>2</v>
      </c>
      <c r="I18" s="43">
        <v>10</v>
      </c>
      <c r="J18" s="95"/>
      <c r="K18" s="89">
        <f ca="1">OFFSET(Очки!$A$2,F18,D18+OFFSET(Очки!$A$18,0,$C$41-1)-1)</f>
        <v>14</v>
      </c>
      <c r="L18" s="39">
        <f ca="1">IF(F18&lt;E18,OFFSET(Очки!$A$20,2+E18-F18,IF(D18=1,13-E18,10+D18)),0)</f>
        <v>0.9</v>
      </c>
      <c r="M18" s="39"/>
      <c r="N18" s="92">
        <v>-3</v>
      </c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22.4</v>
      </c>
    </row>
    <row r="19" spans="1:19" ht="16.5" thickBot="1">
      <c r="A19" s="31">
        <f ca="1">RANK(S19,S$6:OFFSET(S$6,0,0,COUNTA(B$6:B$40)))</f>
        <v>14</v>
      </c>
      <c r="B19" s="114" t="s">
        <v>70</v>
      </c>
      <c r="C19" s="108">
        <v>5</v>
      </c>
      <c r="D19" s="42">
        <v>1</v>
      </c>
      <c r="E19" s="43">
        <v>11</v>
      </c>
      <c r="F19" s="44">
        <v>8</v>
      </c>
      <c r="G19" s="45">
        <v>1</v>
      </c>
      <c r="H19" s="46">
        <v>3</v>
      </c>
      <c r="I19" s="43">
        <v>8</v>
      </c>
      <c r="J19" s="95">
        <v>2.5</v>
      </c>
      <c r="K19" s="89">
        <f ca="1">OFFSET(Очки!$A$2,F19,D19+OFFSET(Очки!$A$18,0,$C$41-1)-1)</f>
        <v>11.5</v>
      </c>
      <c r="L19" s="39">
        <f ca="1">IF(F19&lt;E19,OFFSET(Очки!$A$20,2+E19-F19,IF(D19=1,13-E19,10+D19)),0)</f>
        <v>3.7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>
        <v>1</v>
      </c>
      <c r="R19" s="90">
        <f>-4-4</f>
        <v>-8</v>
      </c>
      <c r="S19" s="102">
        <f t="shared" ca="1" si="0"/>
        <v>22.2</v>
      </c>
    </row>
    <row r="20" spans="1:19" ht="16.5" thickBot="1">
      <c r="A20" s="31">
        <f ca="1">RANK(S20,S$6:OFFSET(S$6,0,0,COUNTA(B$6:B$40)))</f>
        <v>15</v>
      </c>
      <c r="B20" s="47" t="s">
        <v>84</v>
      </c>
      <c r="C20" s="33">
        <v>7.5</v>
      </c>
      <c r="D20" s="42">
        <v>2</v>
      </c>
      <c r="E20" s="43">
        <v>5</v>
      </c>
      <c r="F20" s="44">
        <v>5</v>
      </c>
      <c r="G20" s="45">
        <v>2</v>
      </c>
      <c r="H20" s="46">
        <v>8</v>
      </c>
      <c r="I20" s="43">
        <v>4</v>
      </c>
      <c r="J20" s="95"/>
      <c r="K20" s="89">
        <f ca="1">OFFSET(Очки!$A$2,F20,D20+OFFSET(Очки!$A$18,0,$C$41-1)-1)</f>
        <v>7.5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18.8</v>
      </c>
    </row>
    <row r="21" spans="1:19" ht="16.5" thickBot="1">
      <c r="A21" s="31">
        <f ca="1">RANK(S21,S$6:OFFSET(S$6,0,0,COUNTA(B$6:B$40)))</f>
        <v>16</v>
      </c>
      <c r="B21" s="47" t="s">
        <v>85</v>
      </c>
      <c r="C21" s="33"/>
      <c r="D21" s="42">
        <v>2</v>
      </c>
      <c r="E21" s="43">
        <v>3</v>
      </c>
      <c r="F21" s="44">
        <v>11</v>
      </c>
      <c r="G21" s="45">
        <v>2</v>
      </c>
      <c r="H21" s="46">
        <v>4</v>
      </c>
      <c r="I21" s="43">
        <v>1</v>
      </c>
      <c r="J21" s="95"/>
      <c r="K21" s="89">
        <f ca="1">OFFSET(Очки!$A$2,F21,D21+OFFSET(Очки!$A$18,0,$C$41-1)-1)</f>
        <v>4.5</v>
      </c>
      <c r="L21" s="39">
        <f ca="1">IF(F21&lt;E21,OFFSET(Очки!$A$20,2+E21-F21,IF(D21=1,13-E21,10+D21)),0)</f>
        <v>0</v>
      </c>
      <c r="M21" s="39"/>
      <c r="N21" s="92">
        <v>-1</v>
      </c>
      <c r="O21" s="89">
        <f ca="1">OFFSET(Очки!$A$2,I21,G21+OFFSET(Очки!$A$18,0,$C$41-1)-1)</f>
        <v>11.5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17.100000000000001</v>
      </c>
    </row>
    <row r="22" spans="1:19" ht="16.5" thickBot="1">
      <c r="A22" s="31">
        <f ca="1">RANK(S22,S$6:OFFSET(S$6,0,0,COUNTA(B$6:B$40)))</f>
        <v>17</v>
      </c>
      <c r="B22" s="47" t="s">
        <v>87</v>
      </c>
      <c r="C22" s="33" t="s">
        <v>43</v>
      </c>
      <c r="D22" s="42">
        <v>2</v>
      </c>
      <c r="E22" s="43">
        <v>10</v>
      </c>
      <c r="F22" s="44">
        <v>6</v>
      </c>
      <c r="G22" s="45">
        <v>2</v>
      </c>
      <c r="H22" s="46">
        <v>7</v>
      </c>
      <c r="I22" s="43">
        <v>9</v>
      </c>
      <c r="J22" s="95"/>
      <c r="K22" s="89">
        <f ca="1">OFFSET(Очки!$A$2,F22,D22+OFFSET(Очки!$A$18,0,$C$41-1)-1)</f>
        <v>7</v>
      </c>
      <c r="L22" s="39">
        <f ca="1">IF(F22&lt;E22,OFFSET(Очки!$A$20,2+E22-F22,IF(D22=1,13-E22,10+D22)),0)</f>
        <v>2.8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15.3</v>
      </c>
    </row>
    <row r="23" spans="1:19" ht="16.5" thickBot="1">
      <c r="A23" s="31">
        <f ca="1">RANK(S23,S$6:OFFSET(S$6,0,0,COUNTA(B$6:B$40)))</f>
        <v>18</v>
      </c>
      <c r="B23" s="107" t="s">
        <v>153</v>
      </c>
      <c r="C23" s="108" t="s">
        <v>43</v>
      </c>
      <c r="D23" s="42">
        <v>3</v>
      </c>
      <c r="E23" s="43">
        <v>6</v>
      </c>
      <c r="F23" s="44">
        <v>2</v>
      </c>
      <c r="G23" s="45">
        <v>2</v>
      </c>
      <c r="H23" s="46">
        <v>1</v>
      </c>
      <c r="I23" s="43">
        <v>5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2</v>
      </c>
      <c r="M23" s="39"/>
      <c r="N23" s="92"/>
      <c r="O23" s="89">
        <f ca="1">OFFSET(Очки!$A$2,I23,G23+OFFSET(Очки!$A$18,0,$C$41-1)-1)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6.5" thickBot="1">
      <c r="A24" s="31">
        <f ca="1">RANK(S24,S$6:OFFSET(S$6,0,0,COUNTA(B$6:B$40)))</f>
        <v>19</v>
      </c>
      <c r="B24" s="47" t="s">
        <v>154</v>
      </c>
      <c r="C24" s="33">
        <v>12.5</v>
      </c>
      <c r="D24" s="42">
        <v>3</v>
      </c>
      <c r="E24" s="43">
        <v>5</v>
      </c>
      <c r="F24" s="44">
        <v>1</v>
      </c>
      <c r="G24" s="45">
        <v>3</v>
      </c>
      <c r="H24" s="46">
        <v>7</v>
      </c>
      <c r="I24" s="43">
        <v>3</v>
      </c>
      <c r="J24" s="95"/>
      <c r="K24" s="89">
        <f ca="1">OFFSET(Очки!$A$2,F24,D24+OFFSET(Очки!$A$18,0,$C$41-1)-1)</f>
        <v>6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2</v>
      </c>
      <c r="Q24" s="39"/>
      <c r="R24" s="90"/>
      <c r="S24" s="102">
        <f t="shared" ca="1" si="0"/>
        <v>14</v>
      </c>
    </row>
    <row r="25" spans="1:19" ht="16.5" thickBot="1">
      <c r="A25" s="31">
        <f ca="1">RANK(S25,S$6:OFFSET(S$6,0,0,COUNTA(B$6:B$40)))</f>
        <v>20</v>
      </c>
      <c r="B25" s="107" t="s">
        <v>130</v>
      </c>
      <c r="C25" s="33"/>
      <c r="D25" s="42">
        <v>1</v>
      </c>
      <c r="E25" s="43">
        <v>7</v>
      </c>
      <c r="F25" s="44">
        <v>11</v>
      </c>
      <c r="G25" s="45">
        <v>2</v>
      </c>
      <c r="H25" s="46">
        <v>10</v>
      </c>
      <c r="I25" s="43">
        <v>8</v>
      </c>
      <c r="J25" s="95">
        <v>0.5</v>
      </c>
      <c r="K25" s="89">
        <f ca="1">OFFSET(Очки!$A$2,F25,D25+OFFSET(Очки!$A$18,0,$C$41-1)-1)</f>
        <v>10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6</v>
      </c>
      <c r="P25" s="39">
        <f ca="1">IF(I25&lt;H25,OFFSET(Очки!$A$20,2+H25-I25,IF(G25=1,13-H25,10+G25)),0)</f>
        <v>1.4</v>
      </c>
      <c r="Q25" s="39"/>
      <c r="R25" s="90">
        <v>-4</v>
      </c>
      <c r="S25" s="102">
        <f t="shared" ca="1" si="0"/>
        <v>13.899999999999999</v>
      </c>
    </row>
    <row r="26" spans="1:19" ht="16.5" thickBot="1">
      <c r="A26" s="31">
        <f ca="1">RANK(S26,S$6:OFFSET(S$6,0,0,COUNTA(B$6:B$40)))</f>
        <v>21</v>
      </c>
      <c r="B26" s="47" t="s">
        <v>136</v>
      </c>
      <c r="C26" s="33"/>
      <c r="D26" s="42">
        <v>2</v>
      </c>
      <c r="E26" s="43">
        <v>2</v>
      </c>
      <c r="F26" s="44">
        <v>9</v>
      </c>
      <c r="G26" s="45">
        <v>2</v>
      </c>
      <c r="H26" s="46">
        <v>2</v>
      </c>
      <c r="I26" s="43">
        <v>6</v>
      </c>
      <c r="J26" s="95"/>
      <c r="K26" s="89">
        <f ca="1">OFFSET(Очки!$A$2,F26,D26+OFFSET(Очки!$A$18,0,$C$41-1)-1)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6.5" thickBot="1">
      <c r="A27" s="31">
        <f ca="1">RANK(S27,S$6:OFFSET(S$6,0,0,COUNTA(B$6:B$40)))</f>
        <v>21</v>
      </c>
      <c r="B27" s="47" t="s">
        <v>148</v>
      </c>
      <c r="C27" s="33" t="s">
        <v>43</v>
      </c>
      <c r="D27" s="42">
        <v>2</v>
      </c>
      <c r="E27" s="43">
        <v>1</v>
      </c>
      <c r="F27" s="44">
        <v>10</v>
      </c>
      <c r="G27" s="45">
        <v>3</v>
      </c>
      <c r="H27" s="46">
        <v>4</v>
      </c>
      <c r="I27" s="43">
        <v>1</v>
      </c>
      <c r="J27" s="95"/>
      <c r="K27" s="89">
        <f ca="1">OFFSET(Очки!$A$2,F27,D27+OFFSET(Очки!$A$18,0,$C$41-1)-1)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1.5</v>
      </c>
      <c r="Q27" s="39"/>
      <c r="R27" s="90"/>
      <c r="S27" s="102">
        <f t="shared" ca="1" si="0"/>
        <v>12.5</v>
      </c>
    </row>
    <row r="28" spans="1:19" ht="16.5" thickBot="1">
      <c r="A28" s="31">
        <f ca="1">RANK(S28,S$6:OFFSET(S$6,0,0,COUNTA(B$6:B$40)))</f>
        <v>23</v>
      </c>
      <c r="B28" s="114" t="s">
        <v>69</v>
      </c>
      <c r="C28" s="33" t="s">
        <v>43</v>
      </c>
      <c r="D28" s="42">
        <v>2</v>
      </c>
      <c r="E28" s="43">
        <v>8</v>
      </c>
      <c r="F28" s="44">
        <v>7</v>
      </c>
      <c r="G28" s="45">
        <v>2</v>
      </c>
      <c r="H28" s="46">
        <v>9</v>
      </c>
      <c r="I28" s="43">
        <v>10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12.2</v>
      </c>
    </row>
    <row r="29" spans="1:19" ht="16.5" thickBot="1">
      <c r="A29" s="31">
        <f ca="1">RANK(S29,S$6:OFFSET(S$6,0,0,COUNTA(B$6:B$40)))</f>
        <v>24</v>
      </c>
      <c r="B29" s="47" t="s">
        <v>144</v>
      </c>
      <c r="C29" s="33" t="s">
        <v>43</v>
      </c>
      <c r="D29" s="42">
        <v>2</v>
      </c>
      <c r="E29" s="43">
        <v>7</v>
      </c>
      <c r="F29" s="44">
        <v>8</v>
      </c>
      <c r="G29" s="45">
        <v>2</v>
      </c>
      <c r="H29" s="46">
        <v>3</v>
      </c>
      <c r="I29" s="43">
        <v>10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11</v>
      </c>
    </row>
    <row r="30" spans="1:19" ht="16.5" thickBot="1">
      <c r="A30" s="31">
        <f ca="1">RANK(S30,S$6:OFFSET(S$6,0,0,COUNTA(B$6:B$40)))</f>
        <v>25</v>
      </c>
      <c r="B30" s="107" t="s">
        <v>155</v>
      </c>
      <c r="C30" s="33">
        <v>7.5</v>
      </c>
      <c r="D30" s="42">
        <v>3</v>
      </c>
      <c r="E30" s="43">
        <v>1</v>
      </c>
      <c r="F30" s="44">
        <v>3</v>
      </c>
      <c r="G30" s="45">
        <v>3</v>
      </c>
      <c r="H30" s="46">
        <v>2</v>
      </c>
      <c r="I30" s="43">
        <v>2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9</v>
      </c>
    </row>
    <row r="31" spans="1:19" ht="16.5" thickBot="1">
      <c r="A31" s="31">
        <f ca="1">RANK(S31,S$6:OFFSET(S$6,0,0,COUNTA(B$6:B$40)))</f>
        <v>26</v>
      </c>
      <c r="B31" s="132" t="s">
        <v>147</v>
      </c>
      <c r="C31" s="33" t="s">
        <v>43</v>
      </c>
      <c r="D31" s="42">
        <v>3</v>
      </c>
      <c r="E31" s="43">
        <v>4</v>
      </c>
      <c r="F31" s="44">
        <v>5</v>
      </c>
      <c r="G31" s="45">
        <v>3</v>
      </c>
      <c r="H31" s="46">
        <v>3</v>
      </c>
      <c r="I31" s="43">
        <v>5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</v>
      </c>
    </row>
    <row r="32" spans="1:19" ht="16.5" thickBot="1">
      <c r="A32" s="31">
        <f ca="1">RANK(S32,S$6:OFFSET(S$6,0,0,COUNTA(B$6:B$40)))</f>
        <v>27</v>
      </c>
      <c r="B32" s="132" t="s">
        <v>143</v>
      </c>
      <c r="C32" s="33">
        <v>2.5</v>
      </c>
      <c r="D32" s="42">
        <v>3</v>
      </c>
      <c r="E32" s="43">
        <v>7</v>
      </c>
      <c r="F32" s="44">
        <v>6</v>
      </c>
      <c r="G32" s="45">
        <v>3</v>
      </c>
      <c r="H32" s="46">
        <v>6</v>
      </c>
      <c r="I32" s="43">
        <v>6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OFFSET(Очки!$A$2,I32,G32+OFFSET(Очки!$A$18,0,$C$41-1)-1)</f>
        <v>1.5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3.5</v>
      </c>
    </row>
    <row r="33" spans="1:19" ht="16.5" thickBot="1">
      <c r="A33" s="31">
        <f ca="1">RANK(S33,S$6:OFFSET(S$6,0,0,COUNTA(B$6:B$40)))</f>
        <v>28</v>
      </c>
      <c r="B33" s="107" t="s">
        <v>150</v>
      </c>
      <c r="C33" s="33">
        <v>2.5</v>
      </c>
      <c r="D33" s="42">
        <v>3</v>
      </c>
      <c r="E33" s="43">
        <v>2</v>
      </c>
      <c r="F33" s="44">
        <v>7</v>
      </c>
      <c r="G33" s="45">
        <v>3</v>
      </c>
      <c r="H33" s="46">
        <v>1</v>
      </c>
      <c r="I33" s="43">
        <v>6</v>
      </c>
      <c r="J33" s="95"/>
      <c r="K33" s="89">
        <f ca="1">OFFSET(Очки!$A$2,F33,D33+OFFSET(Очки!$A$18,0,$C$41-1)-1)</f>
        <v>1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2.5</v>
      </c>
    </row>
    <row r="34" spans="1:19" ht="16.5" thickBot="1">
      <c r="A34" s="31">
        <f ca="1">RANK(S34,S$6:OFFSET(S$6,0,0,COUNTA(B$6:B$40)))</f>
        <v>29</v>
      </c>
      <c r="B34" s="133" t="s">
        <v>149</v>
      </c>
      <c r="C34" s="108" t="s">
        <v>43</v>
      </c>
      <c r="D34" s="42">
        <v>3</v>
      </c>
      <c r="E34" s="43">
        <v>3</v>
      </c>
      <c r="F34" s="44">
        <v>4</v>
      </c>
      <c r="G34" s="45">
        <v>3</v>
      </c>
      <c r="H34" s="46">
        <v>5</v>
      </c>
      <c r="I34" s="43">
        <v>4</v>
      </c>
      <c r="J34" s="95"/>
      <c r="K34" s="89">
        <f ca="1">OFFSET(Очки!$A$2,F34,D34+OFFSET(Очки!$A$18,0,$C$41-1)-1)</f>
        <v>3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3</v>
      </c>
      <c r="P34" s="39">
        <f ca="1">IF(I34&lt;H34,OFFSET(Очки!$A$20,2+H34-I34,IF(G34=1,13-H34,10+G34)),0)</f>
        <v>0.5</v>
      </c>
      <c r="Q34" s="39"/>
      <c r="R34" s="90">
        <v>-5</v>
      </c>
      <c r="S34" s="102">
        <f t="shared" ca="1" si="0"/>
        <v>1.5</v>
      </c>
    </row>
    <row r="35" spans="1:19" ht="16.5" thickBot="1">
      <c r="A35" s="31">
        <f ca="1">RANK(S35,S$6:OFFSET(S$6,0,0,COUNTA(B$6:B$40)))</f>
        <v>30</v>
      </c>
      <c r="B35" s="134" t="s">
        <v>127</v>
      </c>
      <c r="C35" s="33" t="s">
        <v>43</v>
      </c>
      <c r="D35" s="42">
        <v>3</v>
      </c>
      <c r="E35" s="43">
        <v>8</v>
      </c>
      <c r="F35" s="44">
        <v>8</v>
      </c>
      <c r="G35" s="45">
        <v>3</v>
      </c>
      <c r="H35" s="46">
        <v>8</v>
      </c>
      <c r="I35" s="43">
        <v>8</v>
      </c>
      <c r="J35" s="95"/>
      <c r="K35" s="89">
        <f ca="1">OFFSET(Очки!$A$2,F35,D35+OFFSET(Очки!$A$18,0,$C$41-1)-1)</f>
        <v>0.5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</v>
      </c>
    </row>
    <row r="36" spans="1:19" ht="16.5" thickBot="1">
      <c r="A36" s="31">
        <f ca="1">RANK(S36,S$6:OFFSET(S$6,0,0,COUNTA(B$6:B$40)))</f>
        <v>31</v>
      </c>
      <c r="B36" s="107" t="s">
        <v>151</v>
      </c>
      <c r="C36" s="33"/>
      <c r="D36" s="42">
        <v>3</v>
      </c>
      <c r="E36" s="43">
        <v>9</v>
      </c>
      <c r="F36" s="44">
        <v>9</v>
      </c>
      <c r="G36" s="45">
        <v>3</v>
      </c>
      <c r="H36" s="46">
        <v>9</v>
      </c>
      <c r="I36" s="43">
        <v>9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31">
        <f ca="1">RANK(S37,S$6:OFFSET(S$6,0,0,COUNTA(B$6:B$40)))</f>
        <v>32</v>
      </c>
      <c r="B37" s="107" t="s">
        <v>152</v>
      </c>
      <c r="C37" s="33"/>
      <c r="D37" s="42">
        <v>3</v>
      </c>
      <c r="E37" s="43">
        <v>10</v>
      </c>
      <c r="F37" s="44">
        <v>10</v>
      </c>
      <c r="G37" s="45">
        <v>3</v>
      </c>
      <c r="H37" s="46">
        <v>10</v>
      </c>
      <c r="I37" s="43">
        <v>10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>
        <v>-3</v>
      </c>
      <c r="S37" s="102">
        <f t="shared" ca="1" si="0"/>
        <v>-3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0">
    <cfRule type="expression" dxfId="16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41"/>
  <sheetViews>
    <sheetView topLeftCell="A15" zoomScale="80" zoomScaleNormal="80" workbookViewId="0">
      <selection activeCell="B40" sqref="B4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5" t="s">
        <v>156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5" customHeight="1" thickBot="1">
      <c r="A3" s="166" t="s">
        <v>30</v>
      </c>
      <c r="B3" s="167" t="s">
        <v>31</v>
      </c>
      <c r="C3" s="30"/>
      <c r="D3" s="167">
        <v>1</v>
      </c>
      <c r="E3" s="167"/>
      <c r="F3" s="167"/>
      <c r="G3" s="168">
        <v>2</v>
      </c>
      <c r="H3" s="168"/>
      <c r="I3" s="168"/>
      <c r="J3" s="169" t="s">
        <v>32</v>
      </c>
      <c r="K3" s="169"/>
      <c r="L3" s="169"/>
      <c r="M3" s="169"/>
      <c r="N3" s="169"/>
      <c r="O3" s="169"/>
      <c r="P3" s="169"/>
      <c r="Q3" s="169"/>
      <c r="R3" s="169"/>
      <c r="S3" s="170" t="s">
        <v>33</v>
      </c>
    </row>
    <row r="4" spans="1:19" ht="15" customHeight="1" thickBot="1">
      <c r="A4" s="166"/>
      <c r="B4" s="167"/>
      <c r="C4" s="171" t="s">
        <v>34</v>
      </c>
      <c r="D4" s="173" t="s">
        <v>35</v>
      </c>
      <c r="E4" s="175" t="s">
        <v>36</v>
      </c>
      <c r="F4" s="177" t="s">
        <v>37</v>
      </c>
      <c r="G4" s="179" t="s">
        <v>35</v>
      </c>
      <c r="H4" s="159" t="s">
        <v>36</v>
      </c>
      <c r="I4" s="161" t="s">
        <v>37</v>
      </c>
      <c r="J4" s="163" t="s">
        <v>38</v>
      </c>
      <c r="K4" s="164">
        <v>1</v>
      </c>
      <c r="L4" s="164"/>
      <c r="M4" s="164"/>
      <c r="N4" s="164"/>
      <c r="O4" s="164">
        <v>2</v>
      </c>
      <c r="P4" s="164"/>
      <c r="Q4" s="164"/>
      <c r="R4" s="164"/>
      <c r="S4" s="170"/>
    </row>
    <row r="5" spans="1:19" ht="42" customHeight="1" thickBot="1">
      <c r="A5" s="166"/>
      <c r="B5" s="168"/>
      <c r="C5" s="172"/>
      <c r="D5" s="174"/>
      <c r="E5" s="176"/>
      <c r="F5" s="178"/>
      <c r="G5" s="180"/>
      <c r="H5" s="160"/>
      <c r="I5" s="162"/>
      <c r="J5" s="16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70"/>
    </row>
    <row r="6" spans="1:19" ht="15.75" hidden="1">
      <c r="A6" s="31">
        <f ca="1">RANK(S6,S$6:OFFSET(S$6,0,0,COUNTA(B$6:B$40)))</f>
        <v>1</v>
      </c>
      <c r="B6" s="131" t="s">
        <v>163</v>
      </c>
      <c r="C6" s="100"/>
      <c r="D6" s="34">
        <v>1</v>
      </c>
      <c r="E6" s="35">
        <v>12</v>
      </c>
      <c r="F6" s="36">
        <v>3</v>
      </c>
      <c r="G6" s="37">
        <v>1</v>
      </c>
      <c r="H6" s="38">
        <v>11</v>
      </c>
      <c r="I6" s="35">
        <v>6</v>
      </c>
      <c r="J6" s="94">
        <v>2.5</v>
      </c>
      <c r="K6" s="86">
        <f ca="1">OFFSET(Очки!$A$2,F6,D6+OFFSET(Очки!$A$18,0,$C$41-1)-1)</f>
        <v>15</v>
      </c>
      <c r="L6" s="87">
        <f ca="1">IF(F6&lt;E6,OFFSET(Очки!$A$20,2+E6-F6,IF(D6=1,13-E6,10+D6)),0)</f>
        <v>10.000000000000002</v>
      </c>
      <c r="M6" s="87">
        <v>2</v>
      </c>
      <c r="N6" s="91"/>
      <c r="O6" s="86">
        <f ca="1">OFFSET(Очки!$A$2,I6,G6+OFFSET(Очки!$A$18,0,$C$41-1)-1)</f>
        <v>12.5</v>
      </c>
      <c r="P6" s="87">
        <f ca="1">IF(I6&lt;H6,OFFSET(Очки!$A$20,2+H6-I6,IF(G6=1,13-H6,10+G6)),0)</f>
        <v>6</v>
      </c>
      <c r="Q6" s="87">
        <v>1.5</v>
      </c>
      <c r="R6" s="88"/>
      <c r="S6" s="101">
        <f t="shared" ref="S6:S40" ca="1" si="0">SUM(J6:R6)</f>
        <v>49.5</v>
      </c>
    </row>
    <row r="7" spans="1:19" ht="15.75" hidden="1">
      <c r="A7" s="40">
        <f ca="1">RANK(S7,S$6:OFFSET(S$6,0,0,COUNTA(B$6:B$40)))</f>
        <v>2</v>
      </c>
      <c r="B7" s="47" t="s">
        <v>165</v>
      </c>
      <c r="C7" s="33">
        <v>7.5</v>
      </c>
      <c r="D7" s="42">
        <v>1</v>
      </c>
      <c r="E7" s="43">
        <v>6</v>
      </c>
      <c r="F7" s="44">
        <v>2</v>
      </c>
      <c r="G7" s="45">
        <v>1</v>
      </c>
      <c r="H7" s="46">
        <v>9</v>
      </c>
      <c r="I7" s="43">
        <v>5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>
        <v>1</v>
      </c>
      <c r="N7" s="92"/>
      <c r="O7" s="89">
        <f ca="1">OFFSET(Очки!$A$2,I7,G7+OFFSET(Очки!$A$18,0,$C$41-1)-1)</f>
        <v>13</v>
      </c>
      <c r="P7" s="39">
        <f ca="1">IF(I7&lt;H7,OFFSET(Очки!$A$20,2+H7-I7,IF(G7=1,13-H7,10+G7)),0)</f>
        <v>4.5</v>
      </c>
      <c r="Q7" s="39">
        <v>1</v>
      </c>
      <c r="R7" s="90"/>
      <c r="S7" s="102">
        <f t="shared" ca="1" si="0"/>
        <v>38.9</v>
      </c>
    </row>
    <row r="8" spans="1:19" ht="15.75" hidden="1">
      <c r="A8" s="40">
        <f ca="1">RANK(S8,S$6:OFFSET(S$6,0,0,COUNTA(B$6:B$40)))</f>
        <v>3</v>
      </c>
      <c r="B8" s="47" t="s">
        <v>164</v>
      </c>
      <c r="C8" s="33"/>
      <c r="D8" s="42">
        <v>1</v>
      </c>
      <c r="E8" s="43">
        <v>4</v>
      </c>
      <c r="F8" s="44">
        <v>1</v>
      </c>
      <c r="G8" s="45">
        <v>1</v>
      </c>
      <c r="H8" s="46">
        <v>2</v>
      </c>
      <c r="I8" s="43">
        <v>2</v>
      </c>
      <c r="J8" s="95"/>
      <c r="K8" s="89">
        <f ca="1">OFFSET(Очки!$A$2,F8,D8+OFFSET(Очки!$A$18,0,$C$41-1)-1)</f>
        <v>17</v>
      </c>
      <c r="L8" s="39">
        <f ca="1">IF(F8&lt;E8,OFFSET(Очки!$A$20,2+E8-F8,IF(D8=1,13-E8,10+D8)),0)</f>
        <v>2.2000000000000002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31.2</v>
      </c>
    </row>
    <row r="9" spans="1:19" ht="15.75" hidden="1">
      <c r="A9" s="40">
        <f ca="1">RANK(S9,S$6:OFFSET(S$6,0,0,COUNTA(B$6:B$40)))</f>
        <v>4</v>
      </c>
      <c r="B9" s="47" t="s">
        <v>166</v>
      </c>
      <c r="C9" s="33" t="s">
        <v>43</v>
      </c>
      <c r="D9" s="42">
        <v>1</v>
      </c>
      <c r="E9" s="43">
        <v>11</v>
      </c>
      <c r="F9" s="44">
        <v>4</v>
      </c>
      <c r="G9" s="45">
        <v>1</v>
      </c>
      <c r="H9" s="46">
        <v>12</v>
      </c>
      <c r="I9" s="43">
        <v>12</v>
      </c>
      <c r="J9" s="95">
        <v>2</v>
      </c>
      <c r="K9" s="89">
        <f ca="1">OFFSET(Очки!$A$2,F9,D9+OFFSET(Очки!$A$18,0,$C$41-1)-1)</f>
        <v>14</v>
      </c>
      <c r="L9" s="39">
        <f ca="1">IF(F9&lt;E9,OFFSET(Очки!$A$20,2+E9-F9,IF(D9=1,13-E9,10+D9)),0)</f>
        <v>7.9</v>
      </c>
      <c r="M9" s="39">
        <v>2.5</v>
      </c>
      <c r="N9" s="92"/>
      <c r="O9" s="89">
        <f ca="1">OFFSET(Очки!$A$2,I9,G9+OFFSET(Очки!$A$18,0,$C$41-1)-1)</f>
        <v>0</v>
      </c>
      <c r="P9" s="39">
        <f ca="1">IF(I9&lt;H9,OFFSET(Очки!$A$20,2+H9-I9,IF(G9=1,13-H9,10+G9)),0)</f>
        <v>0</v>
      </c>
      <c r="Q9" s="39">
        <v>2.5</v>
      </c>
      <c r="R9" s="90"/>
      <c r="S9" s="102">
        <f t="shared" ca="1" si="0"/>
        <v>28.9</v>
      </c>
    </row>
    <row r="10" spans="1:19" ht="15.75">
      <c r="A10" s="40">
        <v>1</v>
      </c>
      <c r="B10" s="47" t="s">
        <v>81</v>
      </c>
      <c r="C10" s="33">
        <v>7.5</v>
      </c>
      <c r="D10" s="42">
        <v>2</v>
      </c>
      <c r="E10" s="43">
        <v>3</v>
      </c>
      <c r="F10" s="44">
        <v>1</v>
      </c>
      <c r="G10" s="45">
        <v>2</v>
      </c>
      <c r="H10" s="46">
        <v>10</v>
      </c>
      <c r="I10" s="43">
        <v>3</v>
      </c>
      <c r="J10" s="95"/>
      <c r="K10" s="89">
        <f ca="1">OFFSET(Очки!$A$2,F10,D10+OFFSET(Очки!$A$18,0,$C$41-1)-1)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OFFSET(Очки!$A$2,I10,G10+OFFSET(Очки!$A$18,0,$C$41-1)-1)</f>
        <v>9.5</v>
      </c>
      <c r="P10" s="39">
        <f ca="1">IF(I10&lt;H10,OFFSET(Очки!$A$20,2+H10-I10,IF(G10=1,13-H10,10+G10)),0)</f>
        <v>4.9000000000000004</v>
      </c>
      <c r="Q10" s="39"/>
      <c r="R10" s="90"/>
      <c r="S10" s="102">
        <f t="shared" ca="1" si="0"/>
        <v>27.299999999999997</v>
      </c>
    </row>
    <row r="11" spans="1:19" ht="15.75">
      <c r="A11" s="40">
        <v>2</v>
      </c>
      <c r="B11" s="47" t="s">
        <v>134</v>
      </c>
      <c r="C11" s="33" t="s">
        <v>43</v>
      </c>
      <c r="D11" s="42">
        <v>1</v>
      </c>
      <c r="E11" s="43">
        <v>5</v>
      </c>
      <c r="F11" s="44">
        <v>5</v>
      </c>
      <c r="G11" s="45">
        <v>1</v>
      </c>
      <c r="H11" s="46">
        <v>10</v>
      </c>
      <c r="I11" s="43">
        <v>9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f ca="1">OFFSET(Очки!$A$2,I11,G11+OFFSET(Очки!$A$18,0,$C$41-1)-1)</f>
        <v>11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26.7</v>
      </c>
    </row>
    <row r="12" spans="1:19" ht="15.75">
      <c r="A12" s="40">
        <v>3</v>
      </c>
      <c r="B12" s="47" t="s">
        <v>87</v>
      </c>
      <c r="C12" s="33" t="s">
        <v>43</v>
      </c>
      <c r="D12" s="42">
        <v>2</v>
      </c>
      <c r="E12" s="43">
        <v>6</v>
      </c>
      <c r="F12" s="44">
        <v>3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OFFSET(Очки!$A$2,F12,D12+OFFSET(Очки!$A$18,0,$C$41-1)-1)</f>
        <v>9.5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OFFSET(Очки!$A$2,I12,G12+OFFSET(Очки!$A$18,0,$C$41-1)-1)</f>
        <v>14</v>
      </c>
      <c r="P12" s="39">
        <f ca="1">IF(I12&lt;H12,OFFSET(Очки!$A$20,2+H12-I12,IF(G12=1,13-H12,10+G12)),0)</f>
        <v>0.9</v>
      </c>
      <c r="Q12" s="39"/>
      <c r="R12" s="90"/>
      <c r="S12" s="102">
        <f t="shared" ca="1" si="0"/>
        <v>26.5</v>
      </c>
    </row>
    <row r="13" spans="1:19" ht="15.75">
      <c r="A13" s="40">
        <v>4</v>
      </c>
      <c r="B13" s="48" t="s">
        <v>53</v>
      </c>
      <c r="C13" s="33" t="s">
        <v>43</v>
      </c>
      <c r="D13" s="42">
        <v>2</v>
      </c>
      <c r="E13" s="43">
        <v>11</v>
      </c>
      <c r="F13" s="44">
        <v>7</v>
      </c>
      <c r="G13" s="45">
        <v>1</v>
      </c>
      <c r="H13" s="46">
        <v>1</v>
      </c>
      <c r="I13" s="43">
        <v>1</v>
      </c>
      <c r="J13" s="95"/>
      <c r="K13" s="89">
        <f ca="1">OFFSET(Очки!$A$2,F13,D13+OFFSET(Очки!$A$18,0,$C$41-1)-1)</f>
        <v>6.5</v>
      </c>
      <c r="L13" s="39">
        <f ca="1">IF(F13&lt;E13,OFFSET(Очки!$A$20,2+E13-F13,IF(D13=1,13-E13,10+D13)),0)</f>
        <v>2.8</v>
      </c>
      <c r="M13" s="39"/>
      <c r="N13" s="92"/>
      <c r="O13" s="89">
        <f ca="1">OFFSET(Очки!$A$2,I13,G13+OFFSET(Очки!$A$18,0,$C$41-1)-1)</f>
        <v>17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26.3</v>
      </c>
    </row>
    <row r="14" spans="1:19" ht="15.75">
      <c r="A14" s="40">
        <v>5</v>
      </c>
      <c r="B14" s="47" t="s">
        <v>93</v>
      </c>
      <c r="C14" s="33"/>
      <c r="D14" s="42">
        <v>1</v>
      </c>
      <c r="E14" s="43">
        <v>10</v>
      </c>
      <c r="F14" s="44">
        <v>6</v>
      </c>
      <c r="G14" s="45">
        <v>2</v>
      </c>
      <c r="H14" s="46">
        <v>11</v>
      </c>
      <c r="I14" s="43">
        <v>11</v>
      </c>
      <c r="J14" s="95">
        <v>1.5</v>
      </c>
      <c r="K14" s="89">
        <f ca="1">OFFSET(Очки!$A$2,F14,D14+OFFSET(Очки!$A$18,0,$C$41-1)-1)</f>
        <v>12.5</v>
      </c>
      <c r="L14" s="39">
        <f ca="1">IF(F14&lt;E14,OFFSET(Очки!$A$20,2+E14-F14,IF(D14=1,13-E14,10+D14)),0)</f>
        <v>4.6999999999999993</v>
      </c>
      <c r="M14" s="39"/>
      <c r="N14" s="92"/>
      <c r="O14" s="89">
        <f ca="1">OFFSET(Очки!$A$2,I14,G14+OFFSET(Очки!$A$18,0,$C$41-1)-1)</f>
        <v>4.5</v>
      </c>
      <c r="P14" s="39">
        <f ca="1">IF(I14&lt;H14,OFFSET(Очки!$A$20,2+H14-I14,IF(G14=1,13-H14,10+G14)),0)</f>
        <v>0</v>
      </c>
      <c r="Q14" s="39">
        <v>2</v>
      </c>
      <c r="R14" s="90"/>
      <c r="S14" s="102">
        <f t="shared" ca="1" si="0"/>
        <v>25.2</v>
      </c>
    </row>
    <row r="15" spans="1:19" ht="15.75">
      <c r="A15" s="40">
        <v>6</v>
      </c>
      <c r="B15" s="47" t="s">
        <v>88</v>
      </c>
      <c r="C15" s="33">
        <v>10</v>
      </c>
      <c r="D15" s="42">
        <v>1</v>
      </c>
      <c r="E15" s="43">
        <v>7</v>
      </c>
      <c r="F15" s="44">
        <v>8</v>
      </c>
      <c r="G15" s="45">
        <v>1</v>
      </c>
      <c r="H15" s="46">
        <v>4</v>
      </c>
      <c r="I15" s="43">
        <v>9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7</v>
      </c>
      <c r="B16" s="32" t="s">
        <v>90</v>
      </c>
      <c r="C16" s="33" t="s">
        <v>43</v>
      </c>
      <c r="D16" s="42">
        <v>1</v>
      </c>
      <c r="E16" s="43">
        <v>3</v>
      </c>
      <c r="F16" s="44">
        <v>9</v>
      </c>
      <c r="G16" s="45">
        <v>2</v>
      </c>
      <c r="H16" s="46">
        <v>3</v>
      </c>
      <c r="I16" s="43">
        <v>2</v>
      </c>
      <c r="J16" s="95"/>
      <c r="K16" s="89">
        <f ca="1">OFFSET(Очки!$A$2,F16,D16+OFFSET(Очки!$A$18,0,$C$41-1)-1)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22.2</v>
      </c>
    </row>
    <row r="17" spans="1:19" ht="15.75">
      <c r="A17" s="40">
        <v>8</v>
      </c>
      <c r="B17" s="47" t="s">
        <v>60</v>
      </c>
      <c r="C17" s="33" t="s">
        <v>43</v>
      </c>
      <c r="D17" s="42">
        <v>2</v>
      </c>
      <c r="E17" s="43">
        <v>10</v>
      </c>
      <c r="F17" s="44">
        <v>5</v>
      </c>
      <c r="G17" s="45">
        <v>1</v>
      </c>
      <c r="H17" s="46">
        <v>3</v>
      </c>
      <c r="I17" s="43">
        <v>3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3.5</v>
      </c>
      <c r="M17" s="39"/>
      <c r="N17" s="92">
        <v>-4</v>
      </c>
      <c r="O17" s="89">
        <f ca="1">OFFSET(Очки!$A$2,I17,G17+OFFSET(Очки!$A$18,0,$C$41-1)-1)</f>
        <v>15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22</v>
      </c>
    </row>
    <row r="18" spans="1:19" ht="15.75">
      <c r="A18" s="40">
        <v>9</v>
      </c>
      <c r="B18" s="47" t="s">
        <v>135</v>
      </c>
      <c r="C18" s="33">
        <v>15</v>
      </c>
      <c r="D18" s="42">
        <v>1</v>
      </c>
      <c r="E18" s="43">
        <v>8</v>
      </c>
      <c r="F18" s="44">
        <v>7</v>
      </c>
      <c r="G18" s="45">
        <v>1</v>
      </c>
      <c r="H18" s="46">
        <v>6</v>
      </c>
      <c r="I18" s="43">
        <v>10</v>
      </c>
      <c r="J18" s="95">
        <v>0.5</v>
      </c>
      <c r="K18" s="89">
        <f ca="1">OFFSET(Очки!$A$2,F18,D18+OFFSET(Очки!$A$18,0,$C$41-1)-1)</f>
        <v>12</v>
      </c>
      <c r="L18" s="39">
        <f ca="1">IF(F18&lt;E18,OFFSET(Очки!$A$20,2+E18-F18,IF(D18=1,13-E18,10+D18)),0)</f>
        <v>1.2</v>
      </c>
      <c r="M18" s="39"/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v>-3</v>
      </c>
      <c r="S18" s="102">
        <f t="shared" ca="1" si="0"/>
        <v>21.2</v>
      </c>
    </row>
    <row r="19" spans="1:19" ht="15.75">
      <c r="A19" s="40">
        <v>10</v>
      </c>
      <c r="B19" s="47" t="s">
        <v>96</v>
      </c>
      <c r="C19" s="33" t="s">
        <v>43</v>
      </c>
      <c r="D19" s="42">
        <v>3</v>
      </c>
      <c r="E19" s="43">
        <v>7</v>
      </c>
      <c r="F19" s="44">
        <v>1</v>
      </c>
      <c r="G19" s="45">
        <v>1</v>
      </c>
      <c r="H19" s="46">
        <v>7</v>
      </c>
      <c r="I19" s="43">
        <v>8</v>
      </c>
      <c r="J19" s="95"/>
      <c r="K19" s="89">
        <f ca="1">OFFSET(Очки!$A$2,F19,D19+OFFSET(Очки!$A$18,0,$C$41-1)-1)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20.5</v>
      </c>
    </row>
    <row r="20" spans="1:19" ht="15.75">
      <c r="A20" s="40">
        <v>11</v>
      </c>
      <c r="B20" s="47" t="s">
        <v>118</v>
      </c>
      <c r="C20" s="33">
        <v>20</v>
      </c>
      <c r="D20" s="42">
        <v>2</v>
      </c>
      <c r="E20" s="43">
        <v>1</v>
      </c>
      <c r="F20" s="44">
        <v>2</v>
      </c>
      <c r="G20" s="45">
        <v>2</v>
      </c>
      <c r="H20" s="46">
        <v>1</v>
      </c>
      <c r="I20" s="43">
        <v>5</v>
      </c>
      <c r="J20" s="95"/>
      <c r="K20" s="89">
        <f ca="1">OFFSET(Очки!$A$2,F20,D20+OFFSET(Очки!$A$18,0,$C$41-1)-1)</f>
        <v>10.5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7.5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</v>
      </c>
    </row>
    <row r="21" spans="1:19" ht="15.75">
      <c r="A21" s="40">
        <v>12</v>
      </c>
      <c r="B21" s="47" t="s">
        <v>100</v>
      </c>
      <c r="C21" s="33">
        <v>20</v>
      </c>
      <c r="D21" s="42">
        <v>2</v>
      </c>
      <c r="E21" s="43">
        <v>4</v>
      </c>
      <c r="F21" s="44">
        <v>4</v>
      </c>
      <c r="G21" s="45">
        <v>2</v>
      </c>
      <c r="H21" s="46">
        <v>8</v>
      </c>
      <c r="I21" s="43">
        <v>6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OFFSET(Очки!$A$2,I21,G21+OFFSET(Очки!$A$18,0,$C$41-1)-1)</f>
        <v>7</v>
      </c>
      <c r="P21" s="39">
        <f ca="1">IF(I21&lt;H21,OFFSET(Очки!$A$20,2+H21-I21,IF(G21=1,13-H21,10+G21)),0)</f>
        <v>1.4</v>
      </c>
      <c r="Q21" s="39"/>
      <c r="R21" s="90"/>
      <c r="S21" s="102">
        <f t="shared" ca="1" si="0"/>
        <v>16.899999999999999</v>
      </c>
    </row>
    <row r="22" spans="1:19" ht="15.75">
      <c r="A22" s="40">
        <v>13</v>
      </c>
      <c r="B22" s="47" t="s">
        <v>144</v>
      </c>
      <c r="C22" s="33" t="s">
        <v>43</v>
      </c>
      <c r="D22" s="42">
        <v>1</v>
      </c>
      <c r="E22" s="43">
        <v>1</v>
      </c>
      <c r="F22" s="44">
        <v>10</v>
      </c>
      <c r="G22" s="45">
        <v>2</v>
      </c>
      <c r="H22" s="46">
        <v>6</v>
      </c>
      <c r="I22" s="43">
        <v>9</v>
      </c>
      <c r="J22" s="95"/>
      <c r="K22" s="89">
        <f ca="1">OFFSET(Очки!$A$2,F22,D22+OFFSET(Очки!$A$18,0,$C$41-1)-1)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</v>
      </c>
    </row>
    <row r="23" spans="1:19" ht="15.75">
      <c r="A23" s="40">
        <v>14</v>
      </c>
      <c r="B23" s="47" t="s">
        <v>168</v>
      </c>
      <c r="C23" s="33" t="s">
        <v>43</v>
      </c>
      <c r="D23" s="42">
        <v>2</v>
      </c>
      <c r="E23" s="43">
        <v>2</v>
      </c>
      <c r="F23" s="44">
        <v>10</v>
      </c>
      <c r="G23" s="45">
        <v>2</v>
      </c>
      <c r="H23" s="46">
        <v>12</v>
      </c>
      <c r="I23" s="43">
        <v>8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2.8</v>
      </c>
      <c r="Q23" s="39"/>
      <c r="R23" s="90"/>
      <c r="S23" s="102">
        <f t="shared" ca="1" si="0"/>
        <v>13.8</v>
      </c>
    </row>
    <row r="24" spans="1:19" ht="15.75">
      <c r="A24" s="40">
        <v>15</v>
      </c>
      <c r="B24" s="47" t="s">
        <v>85</v>
      </c>
      <c r="C24" s="33" t="s">
        <v>43</v>
      </c>
      <c r="D24" s="42">
        <v>2</v>
      </c>
      <c r="E24" s="43">
        <v>5</v>
      </c>
      <c r="F24" s="44">
        <v>11</v>
      </c>
      <c r="G24" s="45">
        <v>3</v>
      </c>
      <c r="H24" s="46">
        <v>10</v>
      </c>
      <c r="I24" s="43">
        <v>2</v>
      </c>
      <c r="J24" s="95"/>
      <c r="K24" s="89">
        <f ca="1">OFFSET(Очки!$A$2,F24,D24+OFFSET(Очки!$A$18,0,$C$41-1)-1)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OFFSET(Очки!$A$2,I24,G24+OFFSET(Очки!$A$18,0,$C$41-1)-1)</f>
        <v>5</v>
      </c>
      <c r="P24" s="39">
        <f ca="1">IF(I24&lt;H24,OFFSET(Очки!$A$20,2+H24-I24,IF(G24=1,13-H24,10+G24)),0)</f>
        <v>4</v>
      </c>
      <c r="Q24" s="39"/>
      <c r="R24" s="90"/>
      <c r="S24" s="102">
        <f t="shared" ca="1" si="0"/>
        <v>13.5</v>
      </c>
    </row>
    <row r="25" spans="1:19" ht="15.75">
      <c r="A25" s="40">
        <v>16</v>
      </c>
      <c r="B25" s="47" t="s">
        <v>97</v>
      </c>
      <c r="C25" s="33">
        <v>2.5</v>
      </c>
      <c r="D25" s="42">
        <v>2</v>
      </c>
      <c r="E25" s="43">
        <v>7</v>
      </c>
      <c r="F25" s="44">
        <v>6</v>
      </c>
      <c r="G25" s="45">
        <v>2</v>
      </c>
      <c r="H25" s="46">
        <v>5</v>
      </c>
      <c r="I25" s="43">
        <v>10</v>
      </c>
      <c r="J25" s="95"/>
      <c r="K25" s="89">
        <f ca="1">OFFSET(Очки!$A$2,F25,D25+OFFSET(Очки!$A$18,0,$C$41-1)-1)</f>
        <v>7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OFFSET(Очки!$A$2,I25,G25+OFFSET(Очки!$A$18,0,$C$41-1)-1)</f>
        <v>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12.7</v>
      </c>
    </row>
    <row r="26" spans="1:19" ht="15.75">
      <c r="A26" s="40">
        <v>17</v>
      </c>
      <c r="B26" s="47" t="s">
        <v>161</v>
      </c>
      <c r="C26" s="33">
        <v>7</v>
      </c>
      <c r="D26" s="42">
        <v>3</v>
      </c>
      <c r="E26" s="43">
        <v>6</v>
      </c>
      <c r="F26" s="44">
        <v>9</v>
      </c>
      <c r="G26" s="45">
        <v>2</v>
      </c>
      <c r="H26" s="46">
        <v>2</v>
      </c>
      <c r="I26" s="43">
        <v>1</v>
      </c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11.5</v>
      </c>
      <c r="P26" s="39">
        <f ca="1">IF(I26&lt;H26,OFFSET(Очки!$A$20,2+H26-I26,IF(G26=1,13-H26,10+G26)),0)</f>
        <v>0.7</v>
      </c>
      <c r="Q26" s="39"/>
      <c r="R26" s="90"/>
      <c r="S26" s="102">
        <f t="shared" ca="1" si="0"/>
        <v>12.2</v>
      </c>
    </row>
    <row r="27" spans="1:19" ht="15.75">
      <c r="A27" s="40">
        <v>18</v>
      </c>
      <c r="B27" s="47" t="s">
        <v>162</v>
      </c>
      <c r="C27" s="33"/>
      <c r="D27" s="42">
        <v>2</v>
      </c>
      <c r="E27" s="43">
        <v>9</v>
      </c>
      <c r="F27" s="44">
        <v>7</v>
      </c>
      <c r="G27" s="45">
        <v>2</v>
      </c>
      <c r="H27" s="46">
        <v>9</v>
      </c>
      <c r="I27" s="43">
        <v>4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1.4</v>
      </c>
      <c r="M27" s="39"/>
      <c r="N27" s="92">
        <f>-4-4</f>
        <v>-8</v>
      </c>
      <c r="O27" s="89">
        <f ca="1">OFFSET(Очки!$A$2,I27,G27+OFFSET(Очки!$A$18,0,$C$41-1)-1)</f>
        <v>8.5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11.9</v>
      </c>
    </row>
    <row r="28" spans="1:19" ht="15.75">
      <c r="A28" s="40">
        <v>19</v>
      </c>
      <c r="B28" s="41" t="s">
        <v>70</v>
      </c>
      <c r="C28" s="33">
        <v>5</v>
      </c>
      <c r="D28" s="42">
        <v>1</v>
      </c>
      <c r="E28" s="43">
        <v>9</v>
      </c>
      <c r="F28" s="44">
        <v>10</v>
      </c>
      <c r="G28" s="45">
        <v>1</v>
      </c>
      <c r="H28" s="46">
        <v>8</v>
      </c>
      <c r="I28" s="43">
        <v>7</v>
      </c>
      <c r="J28" s="95"/>
      <c r="K28" s="89">
        <f ca="1">OFFSET(Очки!$A$2,F28,D28+OFFSET(Очки!$A$18,0,$C$41-1)-1)</f>
        <v>10.5</v>
      </c>
      <c r="L28" s="39">
        <f ca="1">IF(F28&lt;E28,OFFSET(Очки!$A$20,2+E28-F28,IF(D28=1,13-E28,10+D28)),0)</f>
        <v>0</v>
      </c>
      <c r="M28" s="39">
        <v>0.5</v>
      </c>
      <c r="N28" s="92"/>
      <c r="O28" s="89">
        <f ca="1">OFFSET(Очки!$A$2,I28,G28+OFFSET(Очки!$A$18,0,$C$41-1)-1)</f>
        <v>12</v>
      </c>
      <c r="P28" s="39">
        <f ca="1">IF(I28&lt;H28,OFFSET(Очки!$A$20,2+H28-I28,IF(G28=1,13-H28,10+G28)),0)</f>
        <v>1.2</v>
      </c>
      <c r="Q28" s="39">
        <v>0.5</v>
      </c>
      <c r="R28" s="90">
        <f>-7-7</f>
        <v>-14</v>
      </c>
      <c r="S28" s="102">
        <f t="shared" ca="1" si="0"/>
        <v>10.7</v>
      </c>
    </row>
    <row r="29" spans="1:19" ht="15.75">
      <c r="A29" s="40">
        <v>20</v>
      </c>
      <c r="B29" s="48" t="s">
        <v>157</v>
      </c>
      <c r="C29" s="33" t="s">
        <v>43</v>
      </c>
      <c r="D29" s="42">
        <v>1</v>
      </c>
      <c r="E29" s="43">
        <v>2</v>
      </c>
      <c r="F29" s="44">
        <v>12</v>
      </c>
      <c r="G29" s="45">
        <v>3</v>
      </c>
      <c r="H29" s="46">
        <v>4</v>
      </c>
      <c r="I29" s="43">
        <v>1</v>
      </c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6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7.5</v>
      </c>
    </row>
    <row r="30" spans="1:19" ht="15.75">
      <c r="A30" s="40">
        <v>21</v>
      </c>
      <c r="B30" s="47" t="s">
        <v>89</v>
      </c>
      <c r="C30" s="33">
        <v>7.5</v>
      </c>
      <c r="D30" s="42">
        <v>2</v>
      </c>
      <c r="E30" s="43">
        <v>8</v>
      </c>
      <c r="F30" s="44">
        <v>7</v>
      </c>
      <c r="G30" s="45">
        <v>2</v>
      </c>
      <c r="H30" s="46">
        <v>7</v>
      </c>
      <c r="I30" s="43">
        <v>7</v>
      </c>
      <c r="J30" s="95"/>
      <c r="K30" s="89">
        <f ca="1">OFFSET(Очки!$A$2,F30,D30+OFFSET(Очки!$A$18,0,$C$41-1)-1)</f>
        <v>6.5</v>
      </c>
      <c r="L30" s="39">
        <f ca="1">IF(F30&lt;E30,OFFSET(Очки!$A$20,2+E30-F30,IF(D30=1,13-E30,10+D30)),0)</f>
        <v>0.7</v>
      </c>
      <c r="M30" s="39"/>
      <c r="N30" s="92">
        <f>-4-4</f>
        <v>-8</v>
      </c>
      <c r="O30" s="89">
        <f ca="1">OFFSET(Очки!$A$2,I30,G30+OFFSET(Очки!$A$18,0,$C$41-1)-1)</f>
        <v>6.5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5.7</v>
      </c>
    </row>
    <row r="31" spans="1:19" ht="15.75">
      <c r="A31" s="40">
        <v>22</v>
      </c>
      <c r="B31" s="47" t="s">
        <v>74</v>
      </c>
      <c r="C31" s="33"/>
      <c r="D31" s="42">
        <v>2</v>
      </c>
      <c r="E31" s="43">
        <v>12</v>
      </c>
      <c r="F31" s="44">
        <v>11</v>
      </c>
      <c r="G31" s="45">
        <v>2</v>
      </c>
      <c r="H31" s="46">
        <v>4</v>
      </c>
      <c r="I31" s="43">
        <v>12</v>
      </c>
      <c r="J31" s="95"/>
      <c r="K31" s="89">
        <f ca="1">OFFSET(Очки!$A$2,F31,D31+OFFSET(Очки!$A$18,0,$C$41-1)-1)</f>
        <v>4.5</v>
      </c>
      <c r="L31" s="39">
        <f ca="1">IF(F31&lt;E31,OFFSET(Очки!$A$20,2+E31-F31,IF(D31=1,13-E31,10+D31)),0)</f>
        <v>0.7</v>
      </c>
      <c r="M31" s="39"/>
      <c r="N31" s="92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5.2</v>
      </c>
    </row>
    <row r="32" spans="1:19" ht="15.75">
      <c r="A32" s="40">
        <v>23</v>
      </c>
      <c r="B32" s="47" t="s">
        <v>169</v>
      </c>
      <c r="C32" s="33">
        <v>2.5</v>
      </c>
      <c r="D32" s="42">
        <v>3</v>
      </c>
      <c r="E32" s="43">
        <v>1</v>
      </c>
      <c r="F32" s="44">
        <v>6</v>
      </c>
      <c r="G32" s="45">
        <v>3</v>
      </c>
      <c r="H32" s="46">
        <v>5</v>
      </c>
      <c r="I32" s="43">
        <v>4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3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5</v>
      </c>
    </row>
    <row r="33" spans="1:19" ht="15.75">
      <c r="A33" s="40">
        <v>24</v>
      </c>
      <c r="B33" s="48" t="s">
        <v>159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8</v>
      </c>
      <c r="J33" s="95"/>
      <c r="K33" s="89">
        <f ca="1">OFFSET(Очки!$A$2,F33,D33+OFFSET(Очки!$A$18,0,$C$41-1)-1)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4.5</v>
      </c>
    </row>
    <row r="34" spans="1:19" ht="15.75">
      <c r="A34" s="40">
        <v>24</v>
      </c>
      <c r="B34" s="47" t="s">
        <v>143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2</v>
      </c>
      <c r="I34" s="43">
        <v>3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4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4.5</v>
      </c>
    </row>
    <row r="35" spans="1:19" ht="15.75">
      <c r="A35" s="40">
        <v>26</v>
      </c>
      <c r="B35" s="32" t="s">
        <v>170</v>
      </c>
      <c r="C35" s="33" t="s">
        <v>43</v>
      </c>
      <c r="D35" s="42">
        <v>3</v>
      </c>
      <c r="E35" s="43">
        <v>10</v>
      </c>
      <c r="F35" s="44">
        <v>7</v>
      </c>
      <c r="G35" s="45">
        <v>3</v>
      </c>
      <c r="H35" s="46">
        <v>1</v>
      </c>
      <c r="I35" s="43">
        <v>7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1.5</v>
      </c>
      <c r="M35" s="39"/>
      <c r="N35" s="92"/>
      <c r="O35" s="89">
        <f ca="1">OFFSET(Очки!$A$2,I35,G35+OFFSET(Очки!$A$18,0,$C$41-1)-1)</f>
        <v>1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3.5</v>
      </c>
    </row>
    <row r="36" spans="1:19" ht="15.75">
      <c r="A36" s="40">
        <v>27</v>
      </c>
      <c r="B36" s="47" t="s">
        <v>153</v>
      </c>
      <c r="C36" s="33"/>
      <c r="D36" s="42">
        <v>3</v>
      </c>
      <c r="E36" s="43">
        <v>5</v>
      </c>
      <c r="F36" s="44">
        <v>9</v>
      </c>
      <c r="G36" s="45">
        <v>3</v>
      </c>
      <c r="H36" s="46">
        <v>7</v>
      </c>
      <c r="I36" s="43">
        <v>5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2</v>
      </c>
      <c r="P36" s="39">
        <f ca="1">IF(I36&lt;H36,OFFSET(Очки!$A$20,2+H36-I36,IF(G36=1,13-H36,10+G36)),0)</f>
        <v>1</v>
      </c>
      <c r="Q36" s="39"/>
      <c r="R36" s="90"/>
      <c r="S36" s="102">
        <f t="shared" ca="1" si="0"/>
        <v>3</v>
      </c>
    </row>
    <row r="37" spans="1:19" ht="15.75">
      <c r="A37" s="40">
        <v>28</v>
      </c>
      <c r="B37" s="47" t="s">
        <v>160</v>
      </c>
      <c r="C37" s="33" t="s">
        <v>43</v>
      </c>
      <c r="D37" s="42">
        <v>3</v>
      </c>
      <c r="E37" s="43">
        <v>11</v>
      </c>
      <c r="F37" s="44">
        <v>5</v>
      </c>
      <c r="G37" s="45">
        <v>3</v>
      </c>
      <c r="H37" s="46">
        <v>9</v>
      </c>
      <c r="I37" s="43">
        <v>11</v>
      </c>
      <c r="J37" s="95"/>
      <c r="K37" s="89">
        <f ca="1">OFFSET(Очки!$A$2,F37,D37+OFFSET(Очки!$A$18,0,$C$41-1)-1)</f>
        <v>2</v>
      </c>
      <c r="L37" s="39">
        <f ca="1">IF(F37&lt;E37,OFFSET(Очки!$A$20,2+E37-F37,IF(D37=1,13-E37,10+D37)),0)</f>
        <v>3</v>
      </c>
      <c r="M37" s="39"/>
      <c r="N37" s="92">
        <v>-4</v>
      </c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1</v>
      </c>
    </row>
    <row r="38" spans="1:19" ht="15.75">
      <c r="A38" s="40">
        <v>29</v>
      </c>
      <c r="B38" s="48" t="s">
        <v>167</v>
      </c>
      <c r="C38" s="33" t="s">
        <v>43</v>
      </c>
      <c r="D38" s="89">
        <v>3</v>
      </c>
      <c r="E38" s="137">
        <v>9</v>
      </c>
      <c r="F38" s="90">
        <v>11</v>
      </c>
      <c r="G38" s="140">
        <v>3</v>
      </c>
      <c r="H38" s="39">
        <v>3</v>
      </c>
      <c r="I38" s="137">
        <v>9</v>
      </c>
      <c r="J38" s="33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>
      <c r="A39" s="40">
        <v>30</v>
      </c>
      <c r="B39" s="47" t="s">
        <v>140</v>
      </c>
      <c r="C39" s="33" t="s">
        <v>43</v>
      </c>
      <c r="D39" s="49">
        <v>3</v>
      </c>
      <c r="E39" s="50">
        <v>4</v>
      </c>
      <c r="F39" s="51">
        <v>2</v>
      </c>
      <c r="G39" s="45">
        <v>3</v>
      </c>
      <c r="H39" s="52">
        <v>8</v>
      </c>
      <c r="I39" s="50">
        <v>8</v>
      </c>
      <c r="J39" s="95"/>
      <c r="K39" s="89">
        <f ca="1">OFFSET(Очки!$A$2,F39,D39+OFFSET(Очки!$A$18,0,$C$41-1)-1)</f>
        <v>5</v>
      </c>
      <c r="L39" s="39">
        <f ca="1">IF(F39&lt;E39,OFFSET(Очки!$A$20,2+E39-F39,IF(D39=1,13-E39,10+D39)),0)</f>
        <v>1</v>
      </c>
      <c r="M39" s="39"/>
      <c r="N39" s="92"/>
      <c r="O39" s="89">
        <f ca="1">OFFSET(Очки!$A$2,I39,G39+OFFSET(Очки!$A$18,0,$C$41-1)-1)</f>
        <v>0.5</v>
      </c>
      <c r="P39" s="39">
        <f ca="1">IF(I39&lt;H39,OFFSET(Очки!$A$20,2+H39-I39,IF(G39=1,13-H39,10+G39)),0)</f>
        <v>0</v>
      </c>
      <c r="Q39" s="39"/>
      <c r="R39" s="90">
        <v>-8</v>
      </c>
      <c r="S39" s="102">
        <f t="shared" ca="1" si="0"/>
        <v>-1.5</v>
      </c>
    </row>
    <row r="40" spans="1:19" ht="16.5" thickBot="1">
      <c r="A40" s="40">
        <v>31</v>
      </c>
      <c r="B40" s="53" t="s">
        <v>158</v>
      </c>
      <c r="C40" s="54" t="s">
        <v>43</v>
      </c>
      <c r="D40" s="136">
        <v>3</v>
      </c>
      <c r="E40" s="138">
        <v>2</v>
      </c>
      <c r="F40" s="139">
        <v>4</v>
      </c>
      <c r="G40" s="141">
        <v>3</v>
      </c>
      <c r="H40" s="142">
        <v>11</v>
      </c>
      <c r="I40" s="138">
        <v>5</v>
      </c>
      <c r="J40" s="143"/>
      <c r="K40" s="55">
        <f ca="1">OFFSET(Очки!$A$2,F40,D40+OFFSET(Очки!$A$18,0,$C$41-1)-1)</f>
        <v>3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2</v>
      </c>
      <c r="P40" s="59">
        <f ca="1">IF(I40&lt;H40,OFFSET(Очки!$A$20,2+H40-I40,IF(G40=1,13-H40,10+G40)),0)</f>
        <v>3</v>
      </c>
      <c r="Q40" s="59"/>
      <c r="R40" s="57">
        <f>-3-8</f>
        <v>-11</v>
      </c>
      <c r="S40" s="103">
        <f t="shared" ca="1" si="0"/>
        <v>-3</v>
      </c>
    </row>
    <row r="41" spans="1:19" ht="15.75">
      <c r="A41" s="60"/>
      <c r="B41" s="61" t="s">
        <v>44</v>
      </c>
      <c r="C41" s="61">
        <f>COUNTA(B6:B40)</f>
        <v>35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40">
    <sortCondition descending="1" ref="S6:S40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0">
    <cfRule type="expression" dxfId="15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Очки</vt:lpstr>
      <vt:lpstr>24.04</vt:lpstr>
      <vt:lpstr>01.05</vt:lpstr>
      <vt:lpstr>08.05</vt:lpstr>
      <vt:lpstr>15.05</vt:lpstr>
      <vt:lpstr>22.05</vt:lpstr>
      <vt:lpstr>29.05</vt:lpstr>
      <vt:lpstr>05.06</vt:lpstr>
      <vt:lpstr>12.06</vt:lpstr>
      <vt:lpstr>19.06</vt:lpstr>
      <vt:lpstr>26.06</vt:lpstr>
      <vt:lpstr>03.07</vt:lpstr>
      <vt:lpstr>10.07</vt:lpstr>
      <vt:lpstr>17.07</vt:lpstr>
      <vt:lpstr>24.07</vt:lpstr>
      <vt:lpstr>31.07</vt:lpstr>
      <vt:lpstr>07.08</vt:lpstr>
      <vt:lpstr>14.08</vt:lpstr>
      <vt:lpstr>21.08</vt:lpstr>
      <vt:lpstr>28.08</vt:lpstr>
      <vt:lpstr>04.09</vt:lpstr>
      <vt:lpstr>11.09</vt:lpstr>
      <vt:lpstr>18.09</vt:lpstr>
      <vt:lpstr>12121 (19)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2018-09-18T19:49:30Z</cp:lastPrinted>
  <dcterms:created xsi:type="dcterms:W3CDTF">2006-09-16T00:00:00Z</dcterms:created>
  <dcterms:modified xsi:type="dcterms:W3CDTF">2018-09-18T20:05:53Z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