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80" firstSheet="2" activeTab="10"/>
  </bookViews>
  <sheets>
    <sheet name="Общие результаты" sheetId="4" r:id="rId1"/>
    <sheet name="Регистрация" sheetId="5" r:id="rId2"/>
    <sheet name="RocknRolla" sheetId="6" r:id="rId3"/>
    <sheet name="Mesnyki" sheetId="10" r:id="rId4"/>
    <sheet name="Otryad SS" sheetId="14" r:id="rId5"/>
    <sheet name="Fury" sheetId="15" r:id="rId6"/>
    <sheet name="Ognem Racing" sheetId="8" r:id="rId7"/>
    <sheet name="Козак и Разбойники" sheetId="12" r:id="rId8"/>
    <sheet name="Chaykaschool" sheetId="13" r:id="rId9"/>
    <sheet name="dbCAR" sheetId="7" r:id="rId10"/>
    <sheet name="Украинские рыцыри" sheetId="9" r:id="rId11"/>
  </sheets>
  <calcPr calcId="145621"/>
</workbook>
</file>

<file path=xl/calcChain.xml><?xml version="1.0" encoding="utf-8"?>
<calcChain xmlns="http://schemas.openxmlformats.org/spreadsheetml/2006/main">
  <c r="G10" i="8" l="1"/>
  <c r="G13" i="9"/>
  <c r="G12" i="9"/>
  <c r="G11" i="9"/>
  <c r="G13" i="7"/>
  <c r="G12" i="7"/>
  <c r="G11" i="7"/>
  <c r="G13" i="13"/>
  <c r="G12" i="13"/>
  <c r="G11" i="13"/>
  <c r="G13" i="12"/>
  <c r="G12" i="12"/>
  <c r="G11" i="12"/>
  <c r="G13" i="8"/>
  <c r="G12" i="8"/>
  <c r="G11" i="8"/>
  <c r="G13" i="15"/>
  <c r="G12" i="15"/>
  <c r="G11" i="15"/>
  <c r="G13" i="14"/>
  <c r="G12" i="14"/>
  <c r="G11" i="14"/>
  <c r="G13" i="10"/>
  <c r="G12" i="10"/>
  <c r="G11" i="10"/>
  <c r="G13" i="6"/>
  <c r="G12" i="6"/>
  <c r="G11" i="6"/>
  <c r="G15" i="6" s="1"/>
  <c r="H10" i="4"/>
  <c r="H9" i="4"/>
  <c r="H8" i="4"/>
  <c r="H7" i="4"/>
  <c r="L12" i="14"/>
  <c r="L11" i="14"/>
  <c r="L10" i="14"/>
  <c r="L12" i="13"/>
  <c r="L11" i="13"/>
  <c r="L10" i="13"/>
  <c r="K12" i="6"/>
  <c r="G10" i="7"/>
  <c r="G10" i="12"/>
  <c r="G10" i="13"/>
  <c r="G15" i="7"/>
  <c r="G14" i="7"/>
  <c r="F15" i="7"/>
  <c r="F14" i="7"/>
  <c r="G15" i="14"/>
  <c r="G14" i="14"/>
  <c r="F15" i="14"/>
  <c r="F14" i="14"/>
  <c r="G15" i="13"/>
  <c r="G14" i="13"/>
  <c r="F15" i="13"/>
  <c r="F14" i="13"/>
  <c r="G15" i="12"/>
  <c r="G14" i="12"/>
  <c r="F15" i="12"/>
  <c r="F14" i="12"/>
  <c r="G15" i="10"/>
  <c r="G14" i="10"/>
  <c r="F15" i="10"/>
  <c r="F14" i="10"/>
  <c r="G15" i="9"/>
  <c r="G14" i="9"/>
  <c r="F15" i="9"/>
  <c r="F14" i="9"/>
  <c r="G15" i="8"/>
  <c r="F15" i="8"/>
  <c r="G14" i="8"/>
  <c r="F14" i="8"/>
  <c r="G14" i="6"/>
  <c r="F15" i="6"/>
  <c r="F14" i="6"/>
  <c r="L12" i="7"/>
  <c r="L11" i="7"/>
  <c r="L11" i="6"/>
  <c r="L10" i="6"/>
  <c r="L12" i="8"/>
  <c r="L11" i="8"/>
  <c r="L10" i="8"/>
  <c r="L11" i="9"/>
  <c r="L10" i="9"/>
  <c r="L12" i="10"/>
  <c r="L11" i="10"/>
  <c r="L10" i="10"/>
  <c r="L11" i="12"/>
  <c r="L10" i="12"/>
  <c r="G10" i="15"/>
  <c r="G10" i="6"/>
  <c r="G10" i="9"/>
  <c r="G10" i="10"/>
  <c r="G10" i="14"/>
  <c r="G16" i="15" l="1"/>
  <c r="F16" i="15"/>
  <c r="G15" i="15"/>
  <c r="F15" i="15"/>
  <c r="G14" i="15"/>
  <c r="F14" i="15"/>
  <c r="K13" i="15"/>
  <c r="L13" i="15" s="1"/>
  <c r="I13" i="15"/>
  <c r="E13" i="15"/>
  <c r="K12" i="15"/>
  <c r="L12" i="15" s="1"/>
  <c r="I12" i="15"/>
  <c r="I15" i="15" s="1"/>
  <c r="E12" i="15"/>
  <c r="K11" i="15"/>
  <c r="L11" i="15" s="1"/>
  <c r="I11" i="15"/>
  <c r="E11" i="15"/>
  <c r="K10" i="15"/>
  <c r="L10" i="15" s="1"/>
  <c r="I10" i="15"/>
  <c r="I16" i="15" s="1"/>
  <c r="E10" i="15"/>
  <c r="G16" i="14"/>
  <c r="F16" i="14"/>
  <c r="K13" i="14"/>
  <c r="L13" i="14" s="1"/>
  <c r="I13" i="14"/>
  <c r="E13" i="14"/>
  <c r="K12" i="14"/>
  <c r="I12" i="14"/>
  <c r="I14" i="14" s="1"/>
  <c r="E12" i="14"/>
  <c r="K11" i="14"/>
  <c r="I11" i="14"/>
  <c r="I15" i="14" s="1"/>
  <c r="E11" i="14"/>
  <c r="K10" i="14"/>
  <c r="I10" i="14"/>
  <c r="I16" i="14" s="1"/>
  <c r="E10" i="14"/>
  <c r="G16" i="13"/>
  <c r="F16" i="13"/>
  <c r="K13" i="13"/>
  <c r="L13" i="13" s="1"/>
  <c r="I13" i="13"/>
  <c r="E13" i="13"/>
  <c r="K12" i="13"/>
  <c r="I12" i="13"/>
  <c r="E12" i="13"/>
  <c r="K11" i="13"/>
  <c r="I11" i="13"/>
  <c r="E11" i="13"/>
  <c r="K10" i="13"/>
  <c r="I10" i="13"/>
  <c r="E10" i="13"/>
  <c r="G16" i="12"/>
  <c r="F16" i="12"/>
  <c r="K13" i="12"/>
  <c r="L13" i="12" s="1"/>
  <c r="I13" i="12"/>
  <c r="E13" i="12"/>
  <c r="K12" i="12"/>
  <c r="L12" i="12" s="1"/>
  <c r="I12" i="12"/>
  <c r="E12" i="12"/>
  <c r="K11" i="12"/>
  <c r="I11" i="12"/>
  <c r="I15" i="12" s="1"/>
  <c r="E11" i="12"/>
  <c r="K10" i="12"/>
  <c r="I10" i="12"/>
  <c r="E10" i="12"/>
  <c r="G16" i="10"/>
  <c r="F16" i="10"/>
  <c r="K13" i="10"/>
  <c r="L13" i="10" s="1"/>
  <c r="I13" i="10"/>
  <c r="E13" i="10"/>
  <c r="K12" i="10"/>
  <c r="I12" i="10"/>
  <c r="I14" i="10" s="1"/>
  <c r="E12" i="10"/>
  <c r="K11" i="10"/>
  <c r="I11" i="10"/>
  <c r="I15" i="10" s="1"/>
  <c r="E11" i="10"/>
  <c r="K10" i="10"/>
  <c r="I10" i="10"/>
  <c r="I16" i="10" s="1"/>
  <c r="E10" i="10"/>
  <c r="G16" i="9"/>
  <c r="F16" i="9"/>
  <c r="K13" i="9"/>
  <c r="L13" i="9" s="1"/>
  <c r="I13" i="9"/>
  <c r="E13" i="9"/>
  <c r="K12" i="9"/>
  <c r="L12" i="9" s="1"/>
  <c r="I12" i="9"/>
  <c r="I14" i="9" s="1"/>
  <c r="E12" i="9"/>
  <c r="K11" i="9"/>
  <c r="I11" i="9"/>
  <c r="I15" i="9" s="1"/>
  <c r="E11" i="9"/>
  <c r="K10" i="9"/>
  <c r="I10" i="9"/>
  <c r="E10" i="9"/>
  <c r="G16" i="8"/>
  <c r="F16" i="8"/>
  <c r="K13" i="8"/>
  <c r="L13" i="8" s="1"/>
  <c r="I13" i="8"/>
  <c r="E13" i="8"/>
  <c r="K12" i="8"/>
  <c r="I12" i="8"/>
  <c r="E12" i="8"/>
  <c r="K11" i="8"/>
  <c r="I11" i="8"/>
  <c r="I15" i="8" s="1"/>
  <c r="E11" i="8"/>
  <c r="K10" i="8"/>
  <c r="I10" i="8"/>
  <c r="E10" i="8"/>
  <c r="G16" i="7"/>
  <c r="F16" i="7"/>
  <c r="K13" i="7"/>
  <c r="L13" i="7" s="1"/>
  <c r="I13" i="7"/>
  <c r="E13" i="7"/>
  <c r="K12" i="7"/>
  <c r="I12" i="7"/>
  <c r="E12" i="7"/>
  <c r="K11" i="7"/>
  <c r="I11" i="7"/>
  <c r="I15" i="7" s="1"/>
  <c r="E11" i="7"/>
  <c r="K10" i="7"/>
  <c r="L10" i="7" s="1"/>
  <c r="I10" i="7"/>
  <c r="E10" i="7"/>
  <c r="F16" i="6"/>
  <c r="K13" i="6"/>
  <c r="L13" i="6" s="1"/>
  <c r="I13" i="6"/>
  <c r="E13" i="6"/>
  <c r="L12" i="6"/>
  <c r="E12" i="6"/>
  <c r="K11" i="6"/>
  <c r="I11" i="6"/>
  <c r="E11" i="6"/>
  <c r="K10" i="6"/>
  <c r="I10" i="6"/>
  <c r="E10" i="6"/>
  <c r="I25" i="5"/>
  <c r="I23" i="5"/>
  <c r="I21" i="5"/>
  <c r="I19" i="5"/>
  <c r="I17" i="5"/>
  <c r="I15" i="5"/>
  <c r="I13" i="5"/>
  <c r="I11" i="5"/>
  <c r="I9" i="5"/>
  <c r="I7" i="5"/>
  <c r="I16" i="9" l="1"/>
  <c r="I15" i="13"/>
  <c r="I15" i="6"/>
  <c r="I16" i="7"/>
  <c r="I14" i="7"/>
  <c r="I16" i="12"/>
  <c r="I14" i="12"/>
  <c r="I16" i="13"/>
  <c r="I14" i="13"/>
  <c r="I16" i="8"/>
  <c r="I14" i="8"/>
  <c r="I14" i="15"/>
  <c r="G16" i="6"/>
  <c r="I12" i="6"/>
  <c r="I14" i="6" s="1"/>
  <c r="I16" i="6" l="1"/>
</calcChain>
</file>

<file path=xl/comments1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Вылет в колеса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9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<sst xmlns="http://schemas.openxmlformats.org/spreadsheetml/2006/main" count="368" uniqueCount="152">
  <si>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</si>
  <si>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</si>
  <si>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</si>
  <si>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</si>
  <si>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</si>
  <si>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</si>
  <si>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</si>
  <si>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</si>
  <si>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</si>
  <si>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</si>
  <si>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</si>
  <si>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</si>
  <si>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Ognem Racing</t>
  </si>
  <si>
    <t>-</t>
  </si>
  <si>
    <t>Fury</t>
  </si>
  <si>
    <t>Козак и Разбойники</t>
  </si>
  <si>
    <t>RocknRolla</t>
  </si>
  <si>
    <t>Mesnyki</t>
  </si>
  <si>
    <t>2 круга</t>
  </si>
  <si>
    <t>1 круг</t>
  </si>
  <si>
    <t>3 круга</t>
  </si>
  <si>
    <t>dbCAR</t>
  </si>
  <si>
    <t>Серия мини марафонов "Большие Гонки 2016", 5-й этап, 30.07.16</t>
  </si>
  <si>
    <t>Конфигурация №10R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</si>
  <si>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</si>
  <si>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</si>
  <si>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</si>
  <si>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</si>
  <si>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</si>
  <si>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</si>
  <si>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</si>
  <si>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Среднее</t>
  </si>
  <si>
    <t>1-1</t>
  </si>
  <si>
    <t>1-2</t>
  </si>
  <si>
    <t>Козак и разбойники</t>
  </si>
  <si>
    <t>Манило Денис</t>
  </si>
  <si>
    <t>2-1</t>
  </si>
  <si>
    <t>Горошко Игорь</t>
  </si>
  <si>
    <t>2-2</t>
  </si>
  <si>
    <t>Винтонив Иван</t>
  </si>
  <si>
    <t>3-1</t>
  </si>
  <si>
    <t>Хлопонин Андрей</t>
  </si>
  <si>
    <t>3-2</t>
  </si>
  <si>
    <t xml:space="preserve"> </t>
  </si>
  <si>
    <t>Ткаченко Антон</t>
  </si>
  <si>
    <t>4-1</t>
  </si>
  <si>
    <t>4-2</t>
  </si>
  <si>
    <t>Хавило Дима</t>
  </si>
  <si>
    <t>5-1</t>
  </si>
  <si>
    <t>Стецык Сергей</t>
  </si>
  <si>
    <t>5-2</t>
  </si>
  <si>
    <t>Линнык Владимир</t>
  </si>
  <si>
    <t>7-1</t>
  </si>
  <si>
    <t>7-2</t>
  </si>
  <si>
    <t>8-1</t>
  </si>
  <si>
    <t>8-2</t>
  </si>
  <si>
    <t>Пикулин Паша</t>
  </si>
  <si>
    <t>9-1</t>
  </si>
  <si>
    <t>Шутка Виталий</t>
  </si>
  <si>
    <t>9-2</t>
  </si>
  <si>
    <t>Серия мини марафонов "Большие Гонки", 30.07.2016, Конфигурация №10R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</si>
  <si>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</si>
  <si>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</si>
  <si>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</si>
  <si>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</si>
  <si>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</si>
  <si>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</si>
  <si>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</si>
  <si>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</si>
  <si>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</si>
  <si>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</si>
  <si>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</si>
  <si>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</si>
  <si>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</si>
  <si>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</si>
  <si>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бонус за вес</t>
  </si>
  <si>
    <t>Шутка Виталик</t>
  </si>
  <si>
    <t>Финиш</t>
  </si>
  <si>
    <t>Паша</t>
  </si>
  <si>
    <t>Виталик</t>
  </si>
  <si>
    <t>Чемпионат мини марафон "Большие Гонки", 5-й этап</t>
  </si>
  <si>
    <t>Наум</t>
  </si>
  <si>
    <t>Chaykaschool</t>
  </si>
  <si>
    <t>Горбоконь Андрей</t>
  </si>
  <si>
    <t>Межиевский Сергей</t>
  </si>
  <si>
    <t>80,8</t>
  </si>
  <si>
    <t>Гаврилюк Олег</t>
  </si>
  <si>
    <t>Украинские рыцари</t>
  </si>
  <si>
    <t>Кошарук Евгений</t>
  </si>
  <si>
    <t>10-1</t>
  </si>
  <si>
    <t>67,8</t>
  </si>
  <si>
    <t>Голубченко Саша</t>
  </si>
  <si>
    <t>88,5</t>
  </si>
  <si>
    <t>10-2</t>
  </si>
  <si>
    <t>Отряд СС</t>
  </si>
  <si>
    <t>Скобликов Влад</t>
  </si>
  <si>
    <t>69,6</t>
  </si>
  <si>
    <t>81,9</t>
  </si>
  <si>
    <t>87,3</t>
  </si>
  <si>
    <t>Козак И разбойники</t>
  </si>
  <si>
    <t>Члечко Сергей</t>
  </si>
  <si>
    <t>Лабинский Коля</t>
  </si>
  <si>
    <t>Db Car</t>
  </si>
  <si>
    <t>73,9</t>
  </si>
  <si>
    <t>81,2</t>
  </si>
  <si>
    <t>2:15.32</t>
  </si>
  <si>
    <t>2:15.31</t>
  </si>
  <si>
    <t>2:25.93</t>
  </si>
  <si>
    <t>штраф за нарушение против 7</t>
  </si>
  <si>
    <t>2:08.58</t>
  </si>
  <si>
    <t>Компенсация за вес</t>
  </si>
  <si>
    <t>2:07.53</t>
  </si>
  <si>
    <t>линия пит-стопа</t>
  </si>
  <si>
    <t>нарушение против 4</t>
  </si>
  <si>
    <t>2:12.92</t>
  </si>
  <si>
    <t>2:07.41</t>
  </si>
  <si>
    <t>2:15.44</t>
  </si>
  <si>
    <t>2:04.13</t>
  </si>
  <si>
    <t>Украинсике рыцари</t>
  </si>
  <si>
    <t>2:00:11.67</t>
  </si>
  <si>
    <t>2:08.47</t>
  </si>
  <si>
    <t>2:15.84</t>
  </si>
  <si>
    <t>2:15.51</t>
  </si>
  <si>
    <t>2:15.15</t>
  </si>
  <si>
    <t>Otryad SS</t>
  </si>
  <si>
    <t>2:16.09</t>
  </si>
  <si>
    <t>2:30.17</t>
  </si>
  <si>
    <t>2:16.25</t>
  </si>
  <si>
    <t>2:16.29</t>
  </si>
  <si>
    <t>Антон</t>
  </si>
  <si>
    <t>Игорь</t>
  </si>
  <si>
    <t>Иван</t>
  </si>
  <si>
    <t>Влад</t>
  </si>
  <si>
    <t>Сергей</t>
  </si>
  <si>
    <t>Саша</t>
  </si>
  <si>
    <t>Дима</t>
  </si>
  <si>
    <t>2:16.58</t>
  </si>
  <si>
    <t>2:15.97</t>
  </si>
  <si>
    <t>Олег</t>
  </si>
  <si>
    <t>2:15.67</t>
  </si>
  <si>
    <t>Денис</t>
  </si>
  <si>
    <t>2:14.55</t>
  </si>
  <si>
    <t>2:15.98</t>
  </si>
  <si>
    <t>2:20.53</t>
  </si>
  <si>
    <t>Андрей</t>
  </si>
  <si>
    <t>2:16.67</t>
  </si>
  <si>
    <t>2:17.01</t>
  </si>
  <si>
    <t>Коля</t>
  </si>
  <si>
    <t>Володя</t>
  </si>
  <si>
    <t>2:25.30</t>
  </si>
  <si>
    <t>2:17.24</t>
  </si>
  <si>
    <t>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</si>
</sst>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:ss;@"/>
    <numFmt numFmtId="166" formatCode="mm:ss.0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Fill="1" applyBorder="1" applyAlignment="1">
      <alignment horizontal="left" vertical="center"/>
    </xf>
    <xf numFmtId="0" fontId="1" fillId="0" borderId="2" xfId="1" applyFill="1" applyBorder="1" applyAlignment="1">
      <alignment horizontal="center" vertical="center"/>
    </xf>
    <xf numFmtId="164" fontId="1" fillId="0" borderId="4" xfId="1" applyNumberForma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2" fontId="1" fillId="0" borderId="14" xfId="1" applyNumberFormat="1" applyFill="1" applyBorder="1" applyAlignment="1">
      <alignment horizontal="center" vertical="center"/>
    </xf>
    <xf numFmtId="2" fontId="1" fillId="0" borderId="5" xfId="1" applyNumberFormat="1" applyFill="1" applyBorder="1" applyAlignment="1">
      <alignment horizontal="center" vertical="center"/>
    </xf>
    <xf numFmtId="2" fontId="1" fillId="0" borderId="6" xfId="1" applyNumberFormat="1" applyFill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Fill="1" applyBorder="1" applyAlignment="1">
      <alignment horizontal="left" vertical="center"/>
    </xf>
    <xf numFmtId="0" fontId="1" fillId="0" borderId="17" xfId="1" applyFill="1" applyBorder="1" applyAlignment="1">
      <alignment horizontal="center" vertical="center"/>
    </xf>
    <xf numFmtId="164" fontId="1" fillId="0" borderId="15" xfId="1" applyNumberFormat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2" fontId="1" fillId="0" borderId="19" xfId="1" applyNumberFormat="1" applyFill="1" applyBorder="1" applyAlignment="1">
      <alignment horizontal="center" vertical="center"/>
    </xf>
    <xf numFmtId="2" fontId="1" fillId="0" borderId="18" xfId="1" applyNumberFormat="1" applyFill="1" applyBorder="1" applyAlignment="1">
      <alignment horizontal="center" vertical="center"/>
    </xf>
    <xf numFmtId="2" fontId="1" fillId="0" borderId="16" xfId="1" applyNumberFormat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164" fontId="1" fillId="0" borderId="15" xfId="1" applyNumberFormat="1" applyFont="1" applyFill="1" applyBorder="1" applyAlignment="1">
      <alignment horizontal="center" vertical="center"/>
    </xf>
    <xf numFmtId="49" fontId="1" fillId="0" borderId="19" xfId="1" applyNumberForma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Fill="1" applyBorder="1" applyAlignment="1">
      <alignment horizontal="left" vertical="center"/>
    </xf>
    <xf numFmtId="0" fontId="1" fillId="0" borderId="22" xfId="1" applyFill="1" applyBorder="1" applyAlignment="1">
      <alignment horizontal="center" vertical="center"/>
    </xf>
    <xf numFmtId="164" fontId="1" fillId="0" borderId="20" xfId="1" applyNumberFormat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21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2" fontId="1" fillId="0" borderId="23" xfId="1" applyNumberFormat="1" applyFill="1" applyBorder="1" applyAlignment="1">
      <alignment horizontal="center" vertical="center"/>
    </xf>
    <xf numFmtId="2" fontId="1" fillId="0" borderId="21" xfId="1" applyNumberFormat="1" applyFill="1" applyBorder="1" applyAlignment="1">
      <alignment horizontal="center" vertical="center"/>
    </xf>
    <xf numFmtId="0" fontId="1" fillId="0" borderId="0" xfId="1" applyAlignment="1"/>
    <xf numFmtId="0" fontId="1" fillId="0" borderId="0" xfId="1" applyFill="1" applyBorder="1" applyAlignment="1"/>
    <xf numFmtId="0" fontId="4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vertical="center"/>
    </xf>
    <xf numFmtId="49" fontId="8" fillId="0" borderId="6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vertical="center"/>
    </xf>
    <xf numFmtId="49" fontId="8" fillId="0" borderId="16" xfId="1" applyNumberFormat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vertical="center"/>
    </xf>
    <xf numFmtId="49" fontId="8" fillId="0" borderId="32" xfId="1" applyNumberFormat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0" fontId="8" fillId="0" borderId="18" xfId="1" applyFont="1" applyFill="1" applyBorder="1" applyAlignment="1">
      <alignment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vertical="center"/>
    </xf>
    <xf numFmtId="49" fontId="8" fillId="0" borderId="21" xfId="1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6" fillId="0" borderId="0" xfId="1" applyFont="1" applyAlignment="1">
      <alignment horizontal="center"/>
    </xf>
    <xf numFmtId="0" fontId="11" fillId="0" borderId="19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2" fontId="11" fillId="0" borderId="36" xfId="1" applyNumberFormat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1" fillId="0" borderId="28" xfId="1" applyFont="1" applyBorder="1" applyAlignment="1">
      <alignment horizontal="center" vertical="center"/>
    </xf>
    <xf numFmtId="2" fontId="11" fillId="0" borderId="28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wrapText="1"/>
    </xf>
    <xf numFmtId="0" fontId="12" fillId="0" borderId="19" xfId="1" applyFont="1" applyBorder="1" applyAlignment="1">
      <alignment horizontal="center" vertical="center"/>
    </xf>
    <xf numFmtId="0" fontId="13" fillId="0" borderId="19" xfId="1" applyFont="1" applyBorder="1" applyAlignment="1">
      <alignment vertical="center"/>
    </xf>
    <xf numFmtId="0" fontId="13" fillId="0" borderId="19" xfId="1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164" fontId="15" fillId="0" borderId="16" xfId="1" applyNumberFormat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164" fontId="13" fillId="0" borderId="16" xfId="1" applyNumberFormat="1" applyFont="1" applyFill="1" applyBorder="1" applyAlignment="1">
      <alignment horizontal="center" vertical="center"/>
    </xf>
    <xf numFmtId="165" fontId="13" fillId="0" borderId="19" xfId="1" applyNumberFormat="1" applyFont="1" applyBorder="1" applyAlignment="1">
      <alignment horizontal="center" vertical="center"/>
    </xf>
    <xf numFmtId="165" fontId="16" fillId="0" borderId="19" xfId="1" applyNumberFormat="1" applyFont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7" fillId="0" borderId="28" xfId="1" applyFont="1" applyFill="1" applyBorder="1" applyAlignment="1">
      <alignment horizontal="center" vertical="center"/>
    </xf>
    <xf numFmtId="164" fontId="17" fillId="0" borderId="19" xfId="1" applyNumberFormat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164" fontId="15" fillId="0" borderId="19" xfId="1" applyNumberFormat="1" applyFont="1" applyFill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3" fillId="0" borderId="36" xfId="1" applyFont="1" applyBorder="1" applyAlignment="1">
      <alignment vertical="center"/>
    </xf>
    <xf numFmtId="0" fontId="13" fillId="0" borderId="36" xfId="1" applyFont="1" applyBorder="1" applyAlignment="1">
      <alignment horizontal="center" vertical="center"/>
    </xf>
    <xf numFmtId="2" fontId="14" fillId="0" borderId="38" xfId="1" applyNumberFormat="1" applyFont="1" applyFill="1" applyBorder="1" applyAlignment="1">
      <alignment horizontal="center" vertical="center"/>
    </xf>
    <xf numFmtId="164" fontId="13" fillId="0" borderId="13" xfId="1" applyNumberFormat="1" applyFont="1" applyFill="1" applyBorder="1" applyAlignment="1">
      <alignment horizontal="center" vertical="center"/>
    </xf>
    <xf numFmtId="165" fontId="13" fillId="0" borderId="36" xfId="1" applyNumberFormat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3" fillId="0" borderId="39" xfId="1" applyFont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64" fontId="12" fillId="0" borderId="27" xfId="1" applyNumberFormat="1" applyFont="1" applyBorder="1" applyAlignment="1">
      <alignment horizontal="center" vertical="center"/>
    </xf>
    <xf numFmtId="164" fontId="12" fillId="0" borderId="28" xfId="1" applyNumberFormat="1" applyFont="1" applyBorder="1" applyAlignment="1">
      <alignment horizontal="center" vertical="center"/>
    </xf>
    <xf numFmtId="164" fontId="12" fillId="0" borderId="5" xfId="1" applyNumberFormat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164" fontId="12" fillId="0" borderId="15" xfId="1" applyNumberFormat="1" applyFont="1" applyBorder="1" applyAlignment="1">
      <alignment horizontal="center" vertical="center"/>
    </xf>
    <xf numFmtId="164" fontId="12" fillId="0" borderId="19" xfId="1" applyNumberFormat="1" applyFont="1" applyBorder="1" applyAlignment="1">
      <alignment horizontal="center" vertical="center"/>
    </xf>
    <xf numFmtId="164" fontId="12" fillId="0" borderId="18" xfId="1" applyNumberFormat="1" applyFont="1" applyBorder="1" applyAlignment="1">
      <alignment horizontal="center" vertical="center"/>
    </xf>
    <xf numFmtId="0" fontId="12" fillId="0" borderId="0" xfId="1" applyFont="1"/>
    <xf numFmtId="164" fontId="12" fillId="3" borderId="20" xfId="1" applyNumberFormat="1" applyFont="1" applyFill="1" applyBorder="1" applyAlignment="1">
      <alignment horizontal="center" vertical="center"/>
    </xf>
    <xf numFmtId="164" fontId="12" fillId="3" borderId="24" xfId="1" applyNumberFormat="1" applyFont="1" applyFill="1" applyBorder="1" applyAlignment="1">
      <alignment horizontal="center" vertical="center"/>
    </xf>
    <xf numFmtId="164" fontId="12" fillId="0" borderId="24" xfId="1" applyNumberFormat="1" applyFont="1" applyBorder="1" applyAlignment="1">
      <alignment horizontal="center" vertical="center"/>
    </xf>
    <xf numFmtId="164" fontId="12" fillId="3" borderId="23" xfId="1" applyNumberFormat="1" applyFont="1" applyFill="1" applyBorder="1" applyAlignment="1">
      <alignment horizontal="center" vertical="center"/>
    </xf>
    <xf numFmtId="2" fontId="15" fillId="0" borderId="1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64" fontId="17" fillId="0" borderId="16" xfId="1" applyNumberFormat="1" applyFont="1" applyFill="1" applyBorder="1" applyAlignment="1">
      <alignment horizontal="center" vertical="center"/>
    </xf>
    <xf numFmtId="0" fontId="15" fillId="0" borderId="28" xfId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center" vertical="center"/>
    </xf>
    <xf numFmtId="0" fontId="20" fillId="0" borderId="38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2" fontId="14" fillId="2" borderId="38" xfId="1" applyNumberFormat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5" sqref="J15"/>
    </sheetView>
  </sheetViews>
  <sheetFormatPr defaultRowHeight="15" x14ac:dyDescent="0.25"/>
  <cols>
    <col min="1" max="1" width="9.140625" style="4"/>
    <col min="2" max="2" width="19.5703125" style="4" customWidth="1"/>
    <col min="3" max="3" width="7.140625" style="4" customWidth="1"/>
    <col min="4" max="4" width="11.5703125" style="4" customWidth="1"/>
    <col min="5" max="5" width="7" style="4" customWidth="1"/>
    <col min="6" max="6" width="10.42578125" style="4" customWidth="1"/>
    <col min="7" max="7" width="17" style="4" customWidth="1"/>
    <col min="8" max="8" width="14.7109375" style="4" customWidth="1"/>
    <col min="9" max="9" width="11.140625" style="4" customWidth="1"/>
    <col min="10" max="10" width="9" style="4" customWidth="1"/>
    <col min="11" max="16384" width="9.140625" style="2"/>
  </cols>
  <sheetData>
    <row r="1" spans="1:10" ht="19.5" x14ac:dyDescent="0.3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x14ac:dyDescent="0.3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</row>
    <row r="3" spans="1:10" ht="6" customHeight="1" thickBot="1" x14ac:dyDescent="0.3"/>
    <row r="4" spans="1:10" s="12" customFormat="1" ht="15" customHeight="1" x14ac:dyDescent="0.25">
      <c r="A4" s="5" t="s">
        <v>0</v>
      </c>
      <c r="B4" s="6" t="s">
        <v>1</v>
      </c>
      <c r="C4" s="7" t="s">
        <v>2</v>
      </c>
      <c r="D4" s="8" t="s">
        <v>3</v>
      </c>
      <c r="E4" s="9"/>
      <c r="F4" s="10" t="s">
        <v>4</v>
      </c>
      <c r="G4" s="11"/>
      <c r="H4" s="6"/>
      <c r="I4" s="8" t="s">
        <v>5</v>
      </c>
      <c r="J4" s="9"/>
    </row>
    <row r="5" spans="1:10" s="20" customFormat="1" ht="15.75" thickBot="1" x14ac:dyDescent="0.3">
      <c r="A5" s="13"/>
      <c r="B5" s="14"/>
      <c r="C5" s="15"/>
      <c r="D5" s="16" t="s">
        <v>6</v>
      </c>
      <c r="E5" s="17" t="s">
        <v>7</v>
      </c>
      <c r="F5" s="18" t="s">
        <v>8</v>
      </c>
      <c r="G5" s="19" t="s">
        <v>9</v>
      </c>
      <c r="H5" s="19" t="s">
        <v>10</v>
      </c>
      <c r="I5" s="16" t="s">
        <v>6</v>
      </c>
      <c r="J5" s="17" t="s">
        <v>11</v>
      </c>
    </row>
    <row r="6" spans="1:10" s="12" customFormat="1" ht="24.95" customHeight="1" x14ac:dyDescent="0.25">
      <c r="A6" s="21">
        <v>1</v>
      </c>
      <c r="B6" s="22" t="s">
        <v>16</v>
      </c>
      <c r="C6" s="23">
        <v>1</v>
      </c>
      <c r="D6" s="24">
        <v>42.015000000000001</v>
      </c>
      <c r="E6" s="25">
        <v>1</v>
      </c>
      <c r="F6" s="26">
        <v>165</v>
      </c>
      <c r="G6" s="27" t="s">
        <v>119</v>
      </c>
      <c r="H6" s="28" t="s">
        <v>13</v>
      </c>
      <c r="I6" s="29">
        <v>41.66</v>
      </c>
      <c r="J6" s="25">
        <v>29</v>
      </c>
    </row>
    <row r="7" spans="1:10" s="12" customFormat="1" ht="24.95" customHeight="1" x14ac:dyDescent="0.25">
      <c r="A7" s="30">
        <v>2</v>
      </c>
      <c r="B7" s="31" t="s">
        <v>17</v>
      </c>
      <c r="C7" s="32">
        <v>5</v>
      </c>
      <c r="D7" s="33">
        <v>42.19</v>
      </c>
      <c r="E7" s="34">
        <v>4</v>
      </c>
      <c r="F7" s="35">
        <v>165</v>
      </c>
      <c r="G7" s="36">
        <v>11.38</v>
      </c>
      <c r="H7" s="37">
        <f>G7</f>
        <v>11.38</v>
      </c>
      <c r="I7" s="38">
        <v>41.48</v>
      </c>
      <c r="J7" s="34">
        <v>82</v>
      </c>
    </row>
    <row r="8" spans="1:10" s="12" customFormat="1" ht="24.95" customHeight="1" x14ac:dyDescent="0.25">
      <c r="A8" s="30">
        <v>3</v>
      </c>
      <c r="B8" s="31" t="s">
        <v>94</v>
      </c>
      <c r="C8" s="32">
        <v>9</v>
      </c>
      <c r="D8" s="33">
        <v>42.02</v>
      </c>
      <c r="E8" s="34">
        <v>2</v>
      </c>
      <c r="F8" s="35">
        <v>165</v>
      </c>
      <c r="G8" s="36">
        <v>16.47</v>
      </c>
      <c r="H8" s="37">
        <f>G8-G7</f>
        <v>5.0899999999999981</v>
      </c>
      <c r="I8" s="35">
        <v>41.41</v>
      </c>
      <c r="J8" s="34">
        <v>97</v>
      </c>
    </row>
    <row r="9" spans="1:10" s="12" customFormat="1" ht="24.95" customHeight="1" x14ac:dyDescent="0.25">
      <c r="A9" s="30">
        <v>4</v>
      </c>
      <c r="B9" s="31" t="s">
        <v>14</v>
      </c>
      <c r="C9" s="32">
        <v>10</v>
      </c>
      <c r="D9" s="33">
        <v>42.125</v>
      </c>
      <c r="E9" s="34">
        <v>3</v>
      </c>
      <c r="F9" s="35">
        <v>165</v>
      </c>
      <c r="G9" s="39">
        <v>23.57</v>
      </c>
      <c r="H9" s="37">
        <f>G9-G8</f>
        <v>7.1000000000000014</v>
      </c>
      <c r="I9" s="38">
        <v>41.67</v>
      </c>
      <c r="J9" s="34">
        <v>127</v>
      </c>
    </row>
    <row r="10" spans="1:10" s="12" customFormat="1" ht="24.95" customHeight="1" x14ac:dyDescent="0.25">
      <c r="A10" s="30">
        <v>5</v>
      </c>
      <c r="B10" s="31" t="s">
        <v>12</v>
      </c>
      <c r="C10" s="32">
        <v>3</v>
      </c>
      <c r="D10" s="33">
        <v>42.31</v>
      </c>
      <c r="E10" s="34">
        <v>6</v>
      </c>
      <c r="F10" s="35">
        <v>165</v>
      </c>
      <c r="G10" s="36">
        <v>36.39</v>
      </c>
      <c r="H10" s="37">
        <f>G10-G9</f>
        <v>12.82</v>
      </c>
      <c r="I10" s="38">
        <v>41.48</v>
      </c>
      <c r="J10" s="34">
        <v>119</v>
      </c>
    </row>
    <row r="11" spans="1:10" s="12" customFormat="1" ht="24.95" customHeight="1" x14ac:dyDescent="0.25">
      <c r="A11" s="30">
        <v>6</v>
      </c>
      <c r="B11" s="31" t="s">
        <v>34</v>
      </c>
      <c r="C11" s="32">
        <v>7</v>
      </c>
      <c r="D11" s="33">
        <v>52.195</v>
      </c>
      <c r="E11" s="34">
        <v>5</v>
      </c>
      <c r="F11" s="35">
        <v>164</v>
      </c>
      <c r="G11" s="39" t="s">
        <v>19</v>
      </c>
      <c r="H11" s="37">
        <v>6</v>
      </c>
      <c r="I11" s="38">
        <v>41.76</v>
      </c>
      <c r="J11" s="34">
        <v>144</v>
      </c>
    </row>
    <row r="12" spans="1:10" s="12" customFormat="1" ht="24.95" customHeight="1" x14ac:dyDescent="0.25">
      <c r="A12" s="30">
        <v>7</v>
      </c>
      <c r="B12" s="31" t="s">
        <v>82</v>
      </c>
      <c r="C12" s="32">
        <v>8</v>
      </c>
      <c r="D12" s="40">
        <v>42.67</v>
      </c>
      <c r="E12" s="34">
        <v>7</v>
      </c>
      <c r="F12" s="35">
        <v>163</v>
      </c>
      <c r="G12" s="41" t="s">
        <v>18</v>
      </c>
      <c r="H12" s="37" t="s">
        <v>19</v>
      </c>
      <c r="I12" s="42">
        <v>41.88</v>
      </c>
      <c r="J12" s="34">
        <v>18</v>
      </c>
    </row>
    <row r="13" spans="1:10" s="12" customFormat="1" ht="24.95" customHeight="1" x14ac:dyDescent="0.25">
      <c r="A13" s="30">
        <v>8</v>
      </c>
      <c r="B13" s="31" t="s">
        <v>21</v>
      </c>
      <c r="C13" s="32">
        <v>2</v>
      </c>
      <c r="D13" s="33">
        <v>42.715000000000003</v>
      </c>
      <c r="E13" s="34">
        <v>8</v>
      </c>
      <c r="F13" s="35">
        <v>163</v>
      </c>
      <c r="G13" s="39" t="s">
        <v>18</v>
      </c>
      <c r="H13" s="37">
        <v>1</v>
      </c>
      <c r="I13" s="38">
        <v>42</v>
      </c>
      <c r="J13" s="34">
        <v>132</v>
      </c>
    </row>
    <row r="14" spans="1:10" s="12" customFormat="1" ht="24.95" customHeight="1" thickBot="1" x14ac:dyDescent="0.3">
      <c r="A14" s="43">
        <v>9</v>
      </c>
      <c r="B14" s="44" t="s">
        <v>118</v>
      </c>
      <c r="C14" s="45">
        <v>4</v>
      </c>
      <c r="D14" s="46">
        <v>42.78</v>
      </c>
      <c r="E14" s="47">
        <v>9</v>
      </c>
      <c r="F14" s="48">
        <v>162</v>
      </c>
      <c r="G14" s="49" t="s">
        <v>20</v>
      </c>
      <c r="H14" s="50">
        <v>40</v>
      </c>
      <c r="I14" s="51">
        <v>41.87</v>
      </c>
      <c r="J14" s="47">
        <v>8</v>
      </c>
    </row>
    <row r="15" spans="1:10" x14ac:dyDescent="0.25">
      <c r="A15" s="52"/>
    </row>
    <row r="16" spans="1:10" x14ac:dyDescent="0.25">
      <c r="A16" s="52"/>
    </row>
    <row r="17" spans="1:1" ht="5.25" customHeight="1" x14ac:dyDescent="0.25">
      <c r="A17" s="52"/>
    </row>
    <row r="18" spans="1:1" s="4" customFormat="1" x14ac:dyDescent="0.25">
      <c r="A18" s="52"/>
    </row>
    <row r="19" spans="1:1" s="4" customFormat="1" x14ac:dyDescent="0.25">
      <c r="A19" s="52"/>
    </row>
    <row r="20" spans="1:1" s="4" customFormat="1" x14ac:dyDescent="0.25">
      <c r="A20" s="52"/>
    </row>
    <row r="21" spans="1:1" s="4" customFormat="1" ht="6.75" customHeight="1" x14ac:dyDescent="0.25">
      <c r="A21" s="52"/>
    </row>
    <row r="22" spans="1:1" s="4" customFormat="1" x14ac:dyDescent="0.25">
      <c r="A22" s="52"/>
    </row>
    <row r="23" spans="1:1" s="4" customFormat="1" x14ac:dyDescent="0.25">
      <c r="A23" s="53"/>
    </row>
    <row r="24" spans="1:1" s="4" customFormat="1" x14ac:dyDescent="0.25">
      <c r="A24" s="53"/>
    </row>
    <row r="25" spans="1:1" s="4" customFormat="1" ht="6.75" customHeight="1" x14ac:dyDescent="0.25">
      <c r="A25" s="53"/>
    </row>
    <row r="26" spans="1:1" s="4" customFormat="1" x14ac:dyDescent="0.25">
      <c r="A26" s="53"/>
    </row>
    <row r="27" spans="1:1" s="4" customFormat="1" x14ac:dyDescent="0.25">
      <c r="A27" s="53"/>
    </row>
    <row r="28" spans="1:1" s="4" customFormat="1" x14ac:dyDescent="0.25">
      <c r="A28" s="53"/>
    </row>
    <row r="29" spans="1:1" s="4" customFormat="1" x14ac:dyDescent="0.25">
      <c r="A29" s="53"/>
    </row>
    <row r="30" spans="1:1" s="4" customFormat="1" ht="7.5" customHeight="1" x14ac:dyDescent="0.25">
      <c r="A30" s="52"/>
    </row>
    <row r="31" spans="1:1" s="4" customFormat="1" x14ac:dyDescent="0.25">
      <c r="A31" s="52"/>
    </row>
    <row r="32" spans="1:1" s="4" customFormat="1" x14ac:dyDescent="0.25">
      <c r="A32" s="52"/>
    </row>
    <row r="33" spans="1:1" s="4" customFormat="1" x14ac:dyDescent="0.25">
      <c r="A33" s="52"/>
    </row>
    <row r="34" spans="1:1" s="4" customFormat="1" ht="6.75" customHeight="1" x14ac:dyDescent="0.25"/>
    <row r="35" spans="1:1" s="4" customFormat="1" x14ac:dyDescent="0.25">
      <c r="A35" s="52"/>
    </row>
    <row r="36" spans="1:1" s="4" customFormat="1" x14ac:dyDescent="0.25">
      <c r="A36" s="52"/>
    </row>
  </sheetData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H12" sqref="H12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5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5" ht="7.5" customHeight="1" x14ac:dyDescent="0.25"/>
    <row r="6" spans="1:15" ht="17.25" x14ac:dyDescent="0.3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ht="7.5" customHeight="1" x14ac:dyDescent="0.25"/>
    <row r="8" spans="1:15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5" s="4" customFormat="1" ht="27.75" customHeight="1" thickBot="1" x14ac:dyDescent="0.3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5" s="12" customFormat="1" ht="30" customHeight="1" thickBot="1" x14ac:dyDescent="0.3">
      <c r="A10" s="130">
        <v>1</v>
      </c>
      <c r="B10" s="131" t="s">
        <v>101</v>
      </c>
      <c r="C10" s="132">
        <v>2</v>
      </c>
      <c r="D10" s="132">
        <v>40</v>
      </c>
      <c r="E10" s="133">
        <f>D10</f>
        <v>40</v>
      </c>
      <c r="F10" s="179">
        <v>42</v>
      </c>
      <c r="G10" s="135">
        <f>(43.15+42.98+42.18+42.31+42.74+41.14+42.27+42+42.95+43.19+42.49+42.5+42.24+42.4+42.35+42.03+42.14+42.14+42.23+42.49+42.66+43.37+42.28+42.08+42.1+42.31+42.29+42.32+42.23+42.66+42.33+42.3+42.36+42.77+42.32+42.25+42.11+42.15)/38</f>
        <v>42.389736842105251</v>
      </c>
      <c r="H10" s="136">
        <v>3</v>
      </c>
      <c r="I10" s="137">
        <f>G10-F10</f>
        <v>0.3897368421052505</v>
      </c>
      <c r="J10" s="138">
        <v>2.0590277777777777E-2</v>
      </c>
      <c r="K10" s="138">
        <f>J10</f>
        <v>2.0590277777777777E-2</v>
      </c>
      <c r="L10" s="139">
        <f>K10</f>
        <v>2.0590277777777777E-2</v>
      </c>
      <c r="M10" s="140" t="s">
        <v>117</v>
      </c>
      <c r="N10" s="141">
        <v>-12</v>
      </c>
      <c r="O10" s="12" t="s">
        <v>75</v>
      </c>
    </row>
    <row r="11" spans="1:15" s="12" customFormat="1" ht="30" customHeight="1" thickBot="1" x14ac:dyDescent="0.3">
      <c r="A11" s="130">
        <v>2</v>
      </c>
      <c r="B11" s="131" t="s">
        <v>51</v>
      </c>
      <c r="C11" s="132">
        <v>1</v>
      </c>
      <c r="D11" s="132">
        <v>82</v>
      </c>
      <c r="E11" s="133">
        <f>D11-D10</f>
        <v>42</v>
      </c>
      <c r="F11" s="177">
        <v>42.24</v>
      </c>
      <c r="G11" s="174">
        <f>(43.44+42.98+45.05+42.82+42.43+42.91+43.24+42.39+42.56+42.25+42.6+42.37+42.64+42.49+42.31+42.43+43.93+42.37+44.33+42.3+43.93+44.83+42.33+42.36+42.6+42.24+42.83+42.51+42.47+43.36+43.61+42.77+43.15+42.28+42.85+42.44+42.89+42.9+42.91+43.16+42.75)/41</f>
        <v>42.902682926829272</v>
      </c>
      <c r="H11" s="136">
        <v>4</v>
      </c>
      <c r="I11" s="137">
        <f t="shared" ref="I11:I13" si="0">G11-F11</f>
        <v>0.66268292682926955</v>
      </c>
      <c r="J11" s="138">
        <v>4.2534722222222217E-2</v>
      </c>
      <c r="K11" s="138">
        <f>J11-J10</f>
        <v>2.194444444444444E-2</v>
      </c>
      <c r="L11" s="139">
        <f>K11</f>
        <v>2.194444444444444E-2</v>
      </c>
      <c r="M11" s="140" t="s">
        <v>145</v>
      </c>
      <c r="N11" s="141"/>
    </row>
    <row r="12" spans="1:15" s="12" customFormat="1" ht="30" customHeight="1" thickBot="1" x14ac:dyDescent="0.3">
      <c r="A12" s="130">
        <v>3</v>
      </c>
      <c r="B12" s="131" t="s">
        <v>51</v>
      </c>
      <c r="C12" s="132">
        <v>7</v>
      </c>
      <c r="D12" s="132">
        <v>109</v>
      </c>
      <c r="E12" s="133">
        <f>D12-D11</f>
        <v>27</v>
      </c>
      <c r="F12" s="180">
        <v>42.33</v>
      </c>
      <c r="G12" s="145">
        <f>(43.93+42.56+42.37+43.03+42.38+42.86+42.92+43.36+42.34+42.33+42.68+42.51+42.43+42.6+42.73+42.72+42.34+42.72+42.77+43.14+42.41+42.82+42.55+44.92+43.19+42.57)/26</f>
        <v>42.814615384615387</v>
      </c>
      <c r="H12" s="136">
        <v>6</v>
      </c>
      <c r="I12" s="137">
        <f t="shared" si="0"/>
        <v>0.48461538461538822</v>
      </c>
      <c r="J12" s="138">
        <v>5.7013888888888892E-2</v>
      </c>
      <c r="K12" s="138">
        <f>J12-J11</f>
        <v>1.4479166666666675E-2</v>
      </c>
      <c r="L12" s="138">
        <f>K12+K11</f>
        <v>3.6423611111111115E-2</v>
      </c>
      <c r="M12" s="140" t="s">
        <v>146</v>
      </c>
      <c r="N12" s="141"/>
    </row>
    <row r="13" spans="1:15" s="12" customFormat="1" ht="30" customHeight="1" thickBot="1" x14ac:dyDescent="0.3">
      <c r="A13" s="146" t="s">
        <v>77</v>
      </c>
      <c r="B13" s="147" t="s">
        <v>101</v>
      </c>
      <c r="C13" s="148">
        <v>2</v>
      </c>
      <c r="D13" s="148">
        <v>163</v>
      </c>
      <c r="E13" s="133">
        <f>D13-D12</f>
        <v>54</v>
      </c>
      <c r="F13" s="179">
        <v>42</v>
      </c>
      <c r="G13" s="135">
        <f>(43.21+42.5+42.63+42.68+42.79+42.49+42.7+42.28+42.46+42.22+42.66+42.29+42.21+42.37+42.19+42.82+42.35+42.33+42.31+42.95+42.07+43.41+42+42.34+42.23+42.45+42.43+42.14+42.23+42.15+42.45+43.56+42.53+42.13+43.58+42.88+42.06+43.8+43.27+42.23+43.1+44.67+42.55+42.63+42.75+42.34+42.5+42.36+43.8+42.99+42.39+42.49+42.2+42.25)/54</f>
        <v>42.618518518518513</v>
      </c>
      <c r="H13" s="136">
        <v>2</v>
      </c>
      <c r="I13" s="150">
        <f t="shared" si="0"/>
        <v>0.61851851851851336</v>
      </c>
      <c r="J13" s="151">
        <v>8.368055555555555E-2</v>
      </c>
      <c r="K13" s="151">
        <f>J13-J12</f>
        <v>2.6666666666666658E-2</v>
      </c>
      <c r="L13" s="151">
        <f>K13+K10</f>
        <v>4.7256944444444435E-2</v>
      </c>
      <c r="M13" s="140"/>
      <c r="N13" s="141"/>
    </row>
    <row r="14" spans="1:15" s="12" customFormat="1" ht="30" customHeight="1" x14ac:dyDescent="0.25">
      <c r="A14" s="152"/>
      <c r="B14" s="153"/>
      <c r="C14" s="154"/>
      <c r="D14" s="154"/>
      <c r="E14" s="154"/>
      <c r="F14" s="155">
        <f>AVERAGE(F10,F13)</f>
        <v>42</v>
      </c>
      <c r="G14" s="156">
        <f>AVERAGE(G10,G13)</f>
        <v>42.504127680311882</v>
      </c>
      <c r="H14" s="156" t="s">
        <v>147</v>
      </c>
      <c r="I14" s="157">
        <f>AVERAGE(I10,I13)</f>
        <v>0.50412768031188193</v>
      </c>
      <c r="J14" s="154"/>
      <c r="K14" s="154"/>
      <c r="L14" s="154"/>
      <c r="M14" s="158"/>
      <c r="N14" s="158"/>
    </row>
    <row r="15" spans="1:15" ht="27.75" customHeight="1" x14ac:dyDescent="0.25">
      <c r="A15" s="159"/>
      <c r="B15" s="159"/>
      <c r="C15" s="159"/>
      <c r="D15" s="160"/>
      <c r="E15" s="161"/>
      <c r="F15" s="162">
        <f>AVERAGE(F11,F12)</f>
        <v>42.284999999999997</v>
      </c>
      <c r="G15" s="163">
        <f>AVERAGE(G11,G12)</f>
        <v>42.858649155722333</v>
      </c>
      <c r="H15" s="163" t="s">
        <v>148</v>
      </c>
      <c r="I15" s="164">
        <f>AVERAGE(I11,I12)</f>
        <v>0.57364915572232889</v>
      </c>
      <c r="J15" s="161"/>
      <c r="K15" s="161" t="s">
        <v>43</v>
      </c>
      <c r="L15" s="161"/>
      <c r="M15" s="158"/>
      <c r="N15" s="158"/>
    </row>
    <row r="16" spans="1:15" ht="30" customHeight="1" thickBot="1" x14ac:dyDescent="0.3">
      <c r="A16" s="165"/>
      <c r="B16" s="165"/>
      <c r="C16" s="165"/>
      <c r="D16" s="161"/>
      <c r="E16" s="161"/>
      <c r="F16" s="166">
        <f>AVERAGE(F10:F13)</f>
        <v>42.142499999999998</v>
      </c>
      <c r="G16" s="167">
        <f>AVERAGE(G10:G13)</f>
        <v>42.681388418017107</v>
      </c>
      <c r="H16" s="168"/>
      <c r="I16" s="169">
        <f>AVERAGE(I10:I13)</f>
        <v>0.53888841801710541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tabSelected="1" zoomScale="75" zoomScaleNormal="75" workbookViewId="0">
      <selection activeCell="G13" sqref="G13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5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5" ht="7.5" customHeight="1" x14ac:dyDescent="0.25"/>
    <row r="6" spans="1:15" ht="17.25" x14ac:dyDescent="0.3">
      <c r="A6" s="3" t="s">
        <v>87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ht="7.5" customHeight="1" x14ac:dyDescent="0.25"/>
    <row r="8" spans="1:15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5" s="4" customFormat="1" ht="27.75" customHeight="1" thickBot="1" x14ac:dyDescent="0.3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5" s="12" customFormat="1" ht="30" customHeight="1" thickBot="1" x14ac:dyDescent="0.3">
      <c r="A10" s="130">
        <v>1</v>
      </c>
      <c r="B10" s="131" t="s">
        <v>41</v>
      </c>
      <c r="C10" s="132">
        <v>6</v>
      </c>
      <c r="D10" s="132">
        <v>29</v>
      </c>
      <c r="E10" s="133">
        <f>D10</f>
        <v>29</v>
      </c>
      <c r="F10" s="134">
        <v>41.87</v>
      </c>
      <c r="G10" s="135">
        <f>(43.13+42.92+42.26+42.26+42.31+42.3+41.87+42.11+43.53+42.88+42.22+42.03+42.08+41.96+41.93+42+42.25+42.82+42.06+42.34+43.56+42.97+41.98+42.01+42.25+41.97+42.22)/27</f>
        <v>42.378518518518526</v>
      </c>
      <c r="H10" s="136">
        <v>3</v>
      </c>
      <c r="I10" s="137">
        <f>G10-F10</f>
        <v>0.50851851851852814</v>
      </c>
      <c r="J10" s="138">
        <v>1.5439814814814816E-2</v>
      </c>
      <c r="K10" s="138">
        <f>J10</f>
        <v>1.5439814814814816E-2</v>
      </c>
      <c r="L10" s="139">
        <f>K10</f>
        <v>1.5439814814814816E-2</v>
      </c>
      <c r="M10" s="140" t="s">
        <v>107</v>
      </c>
      <c r="N10" s="141">
        <v>10</v>
      </c>
      <c r="O10" s="12" t="s">
        <v>108</v>
      </c>
    </row>
    <row r="11" spans="1:15" s="12" customFormat="1" ht="30" customHeight="1" x14ac:dyDescent="0.25">
      <c r="A11" s="130">
        <v>2</v>
      </c>
      <c r="B11" s="131" t="s">
        <v>88</v>
      </c>
      <c r="C11" s="132">
        <v>4</v>
      </c>
      <c r="D11" s="132">
        <v>77</v>
      </c>
      <c r="E11" s="133">
        <f>D11-D10</f>
        <v>48</v>
      </c>
      <c r="F11" s="142">
        <v>42.63</v>
      </c>
      <c r="G11" s="143">
        <f>(44.22+43.41+43.53+43.35+43.19+43.29+43.11+43.64+43.02+44.4+43.39+43.33+43.71+43+43.01+45.46+43.09+42.67+43.18+43.48+43.04+42.8+43.28+43.55+43.4+43.3+43.54+43.63+42.96+43.09+43.78+46.23+43.3+43.01+43.02+44.1+42.9+43.46+42.63+43.32+43.18+43.04+43.14+43.11+43.55+43.58+43.05)/47</f>
        <v>43.414255319148928</v>
      </c>
      <c r="H11" s="136">
        <v>1</v>
      </c>
      <c r="I11" s="137">
        <f t="shared" ref="I11:I13" si="0">G11-F11</f>
        <v>0.78425531914892588</v>
      </c>
      <c r="J11" s="138">
        <v>4.0740740740740737E-2</v>
      </c>
      <c r="K11" s="138">
        <f>J11-J10</f>
        <v>2.5300925925925921E-2</v>
      </c>
      <c r="L11" s="139">
        <f>K11</f>
        <v>2.5300925925925921E-2</v>
      </c>
      <c r="M11" s="140" t="s">
        <v>149</v>
      </c>
      <c r="N11" s="141"/>
    </row>
    <row r="12" spans="1:15" s="12" customFormat="1" ht="30" customHeight="1" thickBot="1" x14ac:dyDescent="0.3">
      <c r="A12" s="130">
        <v>3</v>
      </c>
      <c r="B12" s="131" t="s">
        <v>41</v>
      </c>
      <c r="C12" s="132">
        <v>5</v>
      </c>
      <c r="D12" s="132">
        <v>134</v>
      </c>
      <c r="E12" s="133">
        <f>D12-D11</f>
        <v>57</v>
      </c>
      <c r="F12" s="144">
        <v>42.02</v>
      </c>
      <c r="G12" s="145">
        <f>(45.19+42.47+42.45+42.08+42.28+42.15+42.15+42.16+42.11+42.37+42.4+42.41+42.49+42.26+42.18+42.02+42.25+42.28+42.38+42.23+42.13+42.2+42.62+42.35+42.65+42.57+43.81+42.74+42.66+42.35+42.31+42.36+42.45+42.3+42.58+42.34+44.49+42.2+42.34+42.54+43.49+42.49+42.24+42.24+42.5+42.25+42.27+42.26+42.04+42.1+42.19+42.42+42.57+42.24+42.35+42.06)/56</f>
        <v>42.464464285714271</v>
      </c>
      <c r="H12" s="136">
        <v>5</v>
      </c>
      <c r="I12" s="137">
        <f t="shared" si="0"/>
        <v>0.44446428571426821</v>
      </c>
      <c r="J12" s="138">
        <v>6.9849537037037043E-2</v>
      </c>
      <c r="K12" s="138">
        <f>J12-J11</f>
        <v>2.9108796296296306E-2</v>
      </c>
      <c r="L12" s="138">
        <f>K12+K10</f>
        <v>4.4548611111111122E-2</v>
      </c>
      <c r="M12" s="140" t="s">
        <v>150</v>
      </c>
      <c r="N12" s="141"/>
    </row>
    <row r="13" spans="1:15" s="12" customFormat="1" ht="30" customHeight="1" thickBot="1" x14ac:dyDescent="0.3">
      <c r="A13" s="146" t="s">
        <v>77</v>
      </c>
      <c r="B13" s="147" t="s">
        <v>88</v>
      </c>
      <c r="C13" s="148">
        <v>7</v>
      </c>
      <c r="D13" s="148">
        <v>162</v>
      </c>
      <c r="E13" s="133">
        <f>D13-D12</f>
        <v>28</v>
      </c>
      <c r="F13" s="149">
        <v>42.47</v>
      </c>
      <c r="G13" s="135">
        <f>(43.24+42.91+43.78+44.01+43.06+42.96+43.05+42.55+43.35+42.52+43.46+43.08+42.47+42.82+42.81+43.15+42.77+42.92+43.72+43.39+42.9+42.9+42.72+43.04+42.96+42.71+42.52+42.87)/28</f>
        <v>43.022857142857148</v>
      </c>
      <c r="H13" s="136">
        <v>3</v>
      </c>
      <c r="I13" s="150">
        <f t="shared" si="0"/>
        <v>0.5528571428571496</v>
      </c>
      <c r="J13" s="151">
        <v>8.3831018518518527E-2</v>
      </c>
      <c r="K13" s="151">
        <f>J13-J12</f>
        <v>1.3981481481481484E-2</v>
      </c>
      <c r="L13" s="151">
        <f>K13+K11</f>
        <v>3.9282407407407405E-2</v>
      </c>
      <c r="M13" s="140"/>
      <c r="N13" s="141"/>
    </row>
    <row r="14" spans="1:15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41.945</v>
      </c>
      <c r="G14" s="156">
        <f>AVERAGE(G10,G12)</f>
        <v>42.421491402116402</v>
      </c>
      <c r="H14" s="156" t="s">
        <v>144</v>
      </c>
      <c r="I14" s="157">
        <f>AVERAGE(I10,I12)</f>
        <v>0.47649140211639818</v>
      </c>
      <c r="J14" s="154"/>
      <c r="K14" s="154"/>
      <c r="L14" s="154"/>
      <c r="M14" s="158"/>
      <c r="N14" s="158"/>
    </row>
    <row r="15" spans="1:15" ht="27.75" customHeight="1" x14ac:dyDescent="0.25">
      <c r="A15" s="159"/>
      <c r="B15" s="159"/>
      <c r="C15" s="159"/>
      <c r="D15" s="160"/>
      <c r="E15" s="161"/>
      <c r="F15" s="162">
        <f>AVERAGE(F11,F13)</f>
        <v>42.55</v>
      </c>
      <c r="G15" s="163">
        <f>AVERAGE(G11,G13)</f>
        <v>43.218556231003035</v>
      </c>
      <c r="H15" s="163" t="s">
        <v>151</v>
      </c>
      <c r="I15" s="164">
        <f>AVERAGE(I11,I13)</f>
        <v>0.66855623100303774</v>
      </c>
      <c r="J15" s="161"/>
      <c r="K15" s="161" t="s">
        <v>43</v>
      </c>
      <c r="L15" s="161"/>
      <c r="M15" s="158"/>
      <c r="N15" s="158"/>
    </row>
    <row r="16" spans="1:15" ht="30" customHeight="1" thickBot="1" x14ac:dyDescent="0.3">
      <c r="A16" s="165"/>
      <c r="B16" s="165"/>
      <c r="C16" s="165"/>
      <c r="D16" s="161"/>
      <c r="E16" s="161"/>
      <c r="F16" s="166">
        <f>AVERAGE(F10:F13)</f>
        <v>42.247500000000002</v>
      </c>
      <c r="G16" s="167">
        <f>AVERAGE(G10:G13)</f>
        <v>42.820023816559726</v>
      </c>
      <c r="H16" s="168"/>
      <c r="I16" s="169">
        <f>AVERAGE(I10:I13)</f>
        <v>0.57252381655971796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topLeftCell="A5" zoomScale="60" zoomScaleNormal="60" workbookViewId="0">
      <selection activeCell="I7" sqref="I7:I8"/>
    </sheetView>
  </sheetViews>
  <sheetFormatPr defaultRowHeight="15" x14ac:dyDescent="0.25"/>
  <cols>
    <col min="1" max="1" width="9.140625" style="2"/>
    <col min="2" max="2" width="35.42578125" style="2" customWidth="1"/>
    <col min="3" max="3" width="30.28515625" style="2" customWidth="1"/>
    <col min="4" max="4" width="8.42578125" style="2" customWidth="1"/>
    <col min="5" max="5" width="11.28515625" style="2" customWidth="1"/>
    <col min="6" max="7" width="9.85546875" style="4" customWidth="1"/>
    <col min="8" max="8" width="11.28515625" style="2" customWidth="1"/>
    <col min="9" max="9" width="10.5703125" style="2" customWidth="1"/>
    <col min="10" max="16384" width="9.140625" style="2"/>
  </cols>
  <sheetData>
    <row r="1" spans="1:14" ht="48" customHeight="1" x14ac:dyDescent="0.2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ht="5.25" customHeight="1" x14ac:dyDescent="0.25"/>
    <row r="3" spans="1:14" ht="19.5" customHeight="1" x14ac:dyDescent="0.35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</row>
    <row r="4" spans="1:14" ht="15.75" customHeight="1" thickBot="1" x14ac:dyDescent="0.35">
      <c r="A4" s="56"/>
      <c r="B4" s="56"/>
      <c r="C4" s="56"/>
      <c r="D4" s="56"/>
      <c r="E4" s="56"/>
      <c r="F4" s="56"/>
      <c r="G4" s="56"/>
      <c r="H4" s="56"/>
    </row>
    <row r="5" spans="1:14" s="4" customFormat="1" ht="30" customHeight="1" x14ac:dyDescent="0.25">
      <c r="A5" s="57" t="s">
        <v>2</v>
      </c>
      <c r="B5" s="58" t="s">
        <v>1</v>
      </c>
      <c r="C5" s="59" t="s">
        <v>25</v>
      </c>
      <c r="D5" s="60" t="s">
        <v>26</v>
      </c>
      <c r="E5" s="61" t="s">
        <v>27</v>
      </c>
      <c r="F5" s="61" t="s">
        <v>28</v>
      </c>
      <c r="G5" s="62" t="s">
        <v>29</v>
      </c>
      <c r="H5" s="60"/>
      <c r="I5" s="60"/>
      <c r="J5" s="63"/>
    </row>
    <row r="6" spans="1:14" s="4" customFormat="1" ht="30" customHeight="1" thickBot="1" x14ac:dyDescent="0.3">
      <c r="A6" s="64"/>
      <c r="B6" s="65"/>
      <c r="C6" s="66"/>
      <c r="D6" s="67"/>
      <c r="E6" s="68"/>
      <c r="F6" s="68"/>
      <c r="G6" s="69" t="s">
        <v>30</v>
      </c>
      <c r="H6" s="70" t="s">
        <v>25</v>
      </c>
      <c r="I6" s="71" t="s">
        <v>31</v>
      </c>
      <c r="J6" s="72" t="s">
        <v>7</v>
      </c>
    </row>
    <row r="7" spans="1:14" s="12" customFormat="1" ht="30" customHeight="1" x14ac:dyDescent="0.25">
      <c r="A7" s="73">
        <v>1</v>
      </c>
      <c r="B7" s="74" t="s">
        <v>16</v>
      </c>
      <c r="C7" s="75" t="s">
        <v>44</v>
      </c>
      <c r="D7" s="76" t="s">
        <v>32</v>
      </c>
      <c r="E7" s="77">
        <v>79.3</v>
      </c>
      <c r="F7" s="78"/>
      <c r="G7" s="79">
        <v>2</v>
      </c>
      <c r="H7" s="80">
        <v>42.1</v>
      </c>
      <c r="I7" s="81">
        <f>AVERAGE(H7:H8)</f>
        <v>42.015000000000001</v>
      </c>
      <c r="J7" s="82">
        <v>1</v>
      </c>
    </row>
    <row r="8" spans="1:14" s="12" customFormat="1" ht="30" customHeight="1" x14ac:dyDescent="0.25">
      <c r="A8" s="83"/>
      <c r="B8" s="84"/>
      <c r="C8" s="85" t="s">
        <v>37</v>
      </c>
      <c r="D8" s="86" t="s">
        <v>33</v>
      </c>
      <c r="E8" s="87">
        <v>90.6</v>
      </c>
      <c r="F8" s="87">
        <v>16</v>
      </c>
      <c r="G8" s="88">
        <v>3</v>
      </c>
      <c r="H8" s="89">
        <v>41.93</v>
      </c>
      <c r="I8" s="90"/>
      <c r="J8" s="91"/>
    </row>
    <row r="9" spans="1:14" s="12" customFormat="1" ht="30" customHeight="1" x14ac:dyDescent="0.25">
      <c r="A9" s="92">
        <v>2</v>
      </c>
      <c r="B9" s="93" t="s">
        <v>102</v>
      </c>
      <c r="C9" s="94" t="s">
        <v>101</v>
      </c>
      <c r="D9" s="95" t="s">
        <v>36</v>
      </c>
      <c r="E9" s="96">
        <v>89.2</v>
      </c>
      <c r="F9" s="87">
        <v>12</v>
      </c>
      <c r="G9" s="88">
        <v>3</v>
      </c>
      <c r="H9" s="89">
        <v>42.34</v>
      </c>
      <c r="I9" s="90">
        <f t="shared" ref="I9" si="0">AVERAGE(H9:H10)</f>
        <v>42.715000000000003</v>
      </c>
      <c r="J9" s="91">
        <v>8</v>
      </c>
    </row>
    <row r="10" spans="1:14" s="12" customFormat="1" ht="30" customHeight="1" x14ac:dyDescent="0.25">
      <c r="A10" s="83"/>
      <c r="B10" s="84"/>
      <c r="C10" s="85" t="s">
        <v>51</v>
      </c>
      <c r="D10" s="86" t="s">
        <v>38</v>
      </c>
      <c r="E10" s="87">
        <v>73.8</v>
      </c>
      <c r="F10" s="87"/>
      <c r="G10" s="88">
        <v>4</v>
      </c>
      <c r="H10" s="89">
        <v>43.09</v>
      </c>
      <c r="I10" s="90"/>
      <c r="J10" s="91"/>
    </row>
    <row r="11" spans="1:14" s="12" customFormat="1" ht="30" customHeight="1" x14ac:dyDescent="0.25">
      <c r="A11" s="83">
        <v>3</v>
      </c>
      <c r="B11" s="84" t="s">
        <v>12</v>
      </c>
      <c r="C11" s="85" t="s">
        <v>56</v>
      </c>
      <c r="D11" s="86" t="s">
        <v>40</v>
      </c>
      <c r="E11" s="87">
        <v>72.7</v>
      </c>
      <c r="F11" s="87"/>
      <c r="G11" s="88">
        <v>5</v>
      </c>
      <c r="H11" s="89">
        <v>41.95</v>
      </c>
      <c r="I11" s="90">
        <f t="shared" ref="I11" si="1">AVERAGE(H11:H12)</f>
        <v>42.31</v>
      </c>
      <c r="J11" s="91">
        <v>6</v>
      </c>
    </row>
    <row r="12" spans="1:14" s="12" customFormat="1" ht="30" customHeight="1" x14ac:dyDescent="0.25">
      <c r="A12" s="83"/>
      <c r="B12" s="84"/>
      <c r="C12" s="85" t="s">
        <v>86</v>
      </c>
      <c r="D12" s="86" t="s">
        <v>42</v>
      </c>
      <c r="E12" s="87">
        <v>70.599999999999994</v>
      </c>
      <c r="F12" s="87"/>
      <c r="G12" s="88">
        <v>4</v>
      </c>
      <c r="H12" s="89">
        <v>42.67</v>
      </c>
      <c r="I12" s="90"/>
      <c r="J12" s="91"/>
      <c r="N12" s="12" t="s">
        <v>43</v>
      </c>
    </row>
    <row r="13" spans="1:14" s="12" customFormat="1" ht="30" customHeight="1" x14ac:dyDescent="0.25">
      <c r="A13" s="92">
        <v>4</v>
      </c>
      <c r="B13" s="93" t="s">
        <v>87</v>
      </c>
      <c r="C13" s="94" t="s">
        <v>41</v>
      </c>
      <c r="D13" s="95" t="s">
        <v>45</v>
      </c>
      <c r="E13" s="96">
        <v>69.900000000000006</v>
      </c>
      <c r="F13" s="87"/>
      <c r="G13" s="88">
        <v>7</v>
      </c>
      <c r="H13" s="89">
        <v>42.31</v>
      </c>
      <c r="I13" s="90">
        <f t="shared" ref="I13" si="2">AVERAGE(H13:H14)</f>
        <v>42.78</v>
      </c>
      <c r="J13" s="91">
        <v>9</v>
      </c>
      <c r="L13" s="12" t="s">
        <v>43</v>
      </c>
    </row>
    <row r="14" spans="1:14" s="12" customFormat="1" ht="30" customHeight="1" x14ac:dyDescent="0.25">
      <c r="A14" s="83"/>
      <c r="B14" s="84"/>
      <c r="C14" s="85" t="s">
        <v>88</v>
      </c>
      <c r="D14" s="86" t="s">
        <v>46</v>
      </c>
      <c r="E14" s="87">
        <v>71.7</v>
      </c>
      <c r="F14" s="87"/>
      <c r="G14" s="88">
        <v>5</v>
      </c>
      <c r="H14" s="89">
        <v>43.25</v>
      </c>
      <c r="I14" s="90"/>
      <c r="J14" s="91"/>
      <c r="N14" s="12" t="s">
        <v>43</v>
      </c>
    </row>
    <row r="15" spans="1:14" s="12" customFormat="1" ht="30" customHeight="1" x14ac:dyDescent="0.25">
      <c r="A15" s="83">
        <v>5</v>
      </c>
      <c r="B15" s="84" t="s">
        <v>17</v>
      </c>
      <c r="C15" s="85" t="s">
        <v>81</v>
      </c>
      <c r="D15" s="86" t="s">
        <v>48</v>
      </c>
      <c r="E15" s="87">
        <v>76.099999999999994</v>
      </c>
      <c r="F15" s="97"/>
      <c r="G15" s="88">
        <v>8</v>
      </c>
      <c r="H15" s="89">
        <v>42.17</v>
      </c>
      <c r="I15" s="90">
        <f t="shared" ref="I15" si="3">AVERAGE(H15:H16)</f>
        <v>42.19</v>
      </c>
      <c r="J15" s="91">
        <v>4</v>
      </c>
    </row>
    <row r="16" spans="1:14" s="12" customFormat="1" ht="30" customHeight="1" x14ac:dyDescent="0.25">
      <c r="A16" s="83"/>
      <c r="B16" s="84"/>
      <c r="C16" s="85" t="s">
        <v>58</v>
      </c>
      <c r="D16" s="86" t="s">
        <v>50</v>
      </c>
      <c r="E16" s="87">
        <v>84.1</v>
      </c>
      <c r="F16" s="97"/>
      <c r="G16" s="88">
        <v>10</v>
      </c>
      <c r="H16" s="89">
        <v>42.21</v>
      </c>
      <c r="I16" s="90"/>
      <c r="J16" s="91"/>
    </row>
    <row r="17" spans="1:10" ht="27.75" hidden="1" customHeight="1" x14ac:dyDescent="0.25">
      <c r="A17" s="83">
        <v>6</v>
      </c>
      <c r="B17" s="84"/>
      <c r="C17" s="85"/>
      <c r="D17" s="86"/>
      <c r="E17" s="86"/>
      <c r="F17" s="98"/>
      <c r="G17" s="99"/>
      <c r="H17" s="100"/>
      <c r="I17" s="90" t="e">
        <f t="shared" ref="I17" si="4">AVERAGE(H17:H18)</f>
        <v>#DIV/0!</v>
      </c>
      <c r="J17" s="91"/>
    </row>
    <row r="18" spans="1:10" ht="27.75" hidden="1" customHeight="1" x14ac:dyDescent="0.25">
      <c r="A18" s="83"/>
      <c r="B18" s="84"/>
      <c r="C18" s="85"/>
      <c r="D18" s="86"/>
      <c r="E18" s="86"/>
      <c r="F18" s="98"/>
      <c r="G18" s="99"/>
      <c r="H18" s="100"/>
      <c r="I18" s="90"/>
      <c r="J18" s="91"/>
    </row>
    <row r="19" spans="1:10" ht="29.25" customHeight="1" x14ac:dyDescent="0.25">
      <c r="A19" s="92">
        <v>7</v>
      </c>
      <c r="B19" s="93" t="s">
        <v>99</v>
      </c>
      <c r="C19" s="94" t="s">
        <v>35</v>
      </c>
      <c r="D19" s="95" t="s">
        <v>52</v>
      </c>
      <c r="E19" s="95" t="s">
        <v>104</v>
      </c>
      <c r="F19" s="98"/>
      <c r="G19" s="99">
        <v>10</v>
      </c>
      <c r="H19" s="100">
        <v>42.01</v>
      </c>
      <c r="I19" s="101">
        <f t="shared" ref="I19" si="5">AVERAGE(H19:H20)</f>
        <v>42.195</v>
      </c>
      <c r="J19" s="91">
        <v>5</v>
      </c>
    </row>
    <row r="20" spans="1:10" ht="29.25" customHeight="1" x14ac:dyDescent="0.25">
      <c r="A20" s="83"/>
      <c r="B20" s="84"/>
      <c r="C20" s="85" t="s">
        <v>100</v>
      </c>
      <c r="D20" s="86" t="s">
        <v>53</v>
      </c>
      <c r="E20" s="86" t="s">
        <v>103</v>
      </c>
      <c r="F20" s="98"/>
      <c r="G20" s="99">
        <v>21</v>
      </c>
      <c r="H20" s="100">
        <v>42.38</v>
      </c>
      <c r="I20" s="101"/>
      <c r="J20" s="91"/>
    </row>
    <row r="21" spans="1:10" ht="29.25" customHeight="1" x14ac:dyDescent="0.25">
      <c r="A21" s="83">
        <v>8</v>
      </c>
      <c r="B21" s="84" t="s">
        <v>82</v>
      </c>
      <c r="C21" s="85" t="s">
        <v>83</v>
      </c>
      <c r="D21" s="86" t="s">
        <v>54</v>
      </c>
      <c r="E21" s="86" t="s">
        <v>85</v>
      </c>
      <c r="F21" s="98"/>
      <c r="G21" s="99">
        <v>21</v>
      </c>
      <c r="H21" s="100">
        <v>43.04</v>
      </c>
      <c r="I21" s="90">
        <f t="shared" ref="I21" si="6">AVERAGE(H21:H22)</f>
        <v>42.67</v>
      </c>
      <c r="J21" s="91">
        <v>7</v>
      </c>
    </row>
    <row r="22" spans="1:10" ht="29.25" customHeight="1" x14ac:dyDescent="0.25">
      <c r="A22" s="83"/>
      <c r="B22" s="84"/>
      <c r="C22" s="85" t="s">
        <v>84</v>
      </c>
      <c r="D22" s="86" t="s">
        <v>55</v>
      </c>
      <c r="E22" s="86" t="s">
        <v>92</v>
      </c>
      <c r="F22" s="98">
        <v>12</v>
      </c>
      <c r="G22" s="99">
        <v>33</v>
      </c>
      <c r="H22" s="100">
        <v>42.3</v>
      </c>
      <c r="I22" s="90"/>
      <c r="J22" s="91"/>
    </row>
    <row r="23" spans="1:10" ht="29.25" customHeight="1" x14ac:dyDescent="0.25">
      <c r="A23" s="92">
        <v>9</v>
      </c>
      <c r="B23" s="93" t="s">
        <v>94</v>
      </c>
      <c r="C23" s="94" t="s">
        <v>49</v>
      </c>
      <c r="D23" s="95" t="s">
        <v>57</v>
      </c>
      <c r="E23" s="95" t="s">
        <v>96</v>
      </c>
      <c r="F23" s="102"/>
      <c r="G23" s="99">
        <v>1</v>
      </c>
      <c r="H23" s="100">
        <v>42.03</v>
      </c>
      <c r="I23" s="90">
        <f t="shared" ref="I23" si="7">AVERAGE(H23:H24)</f>
        <v>42.019999999999996</v>
      </c>
      <c r="J23" s="91">
        <v>2</v>
      </c>
    </row>
    <row r="24" spans="1:10" ht="29.25" customHeight="1" thickBot="1" x14ac:dyDescent="0.3">
      <c r="A24" s="103"/>
      <c r="B24" s="104"/>
      <c r="C24" s="105" t="s">
        <v>95</v>
      </c>
      <c r="D24" s="106" t="s">
        <v>59</v>
      </c>
      <c r="E24" s="106" t="s">
        <v>97</v>
      </c>
      <c r="F24" s="107"/>
      <c r="G24" s="108">
        <v>69</v>
      </c>
      <c r="H24" s="109">
        <v>42.01</v>
      </c>
      <c r="I24" s="110"/>
      <c r="J24" s="111"/>
    </row>
    <row r="25" spans="1:10" ht="29.25" customHeight="1" x14ac:dyDescent="0.25">
      <c r="A25" s="92">
        <v>10</v>
      </c>
      <c r="B25" s="93" t="s">
        <v>14</v>
      </c>
      <c r="C25" s="94" t="s">
        <v>47</v>
      </c>
      <c r="D25" s="95" t="s">
        <v>89</v>
      </c>
      <c r="E25" s="95" t="s">
        <v>90</v>
      </c>
      <c r="F25" s="112"/>
      <c r="G25" s="99">
        <v>1</v>
      </c>
      <c r="H25" s="100">
        <v>42.05</v>
      </c>
      <c r="I25" s="90">
        <f t="shared" ref="I25" si="8">AVERAGE(H25:H26)</f>
        <v>42.125</v>
      </c>
      <c r="J25" s="91">
        <v>3</v>
      </c>
    </row>
    <row r="26" spans="1:10" ht="28.5" customHeight="1" thickBot="1" x14ac:dyDescent="0.3">
      <c r="A26" s="103"/>
      <c r="B26" s="104"/>
      <c r="C26" s="105" t="s">
        <v>91</v>
      </c>
      <c r="D26" s="106" t="s">
        <v>93</v>
      </c>
      <c r="E26" s="106" t="s">
        <v>98</v>
      </c>
      <c r="F26" s="107">
        <v>8</v>
      </c>
      <c r="G26" s="108">
        <v>2</v>
      </c>
      <c r="H26" s="109">
        <v>42.2</v>
      </c>
      <c r="I26" s="110"/>
      <c r="J26" s="111"/>
    </row>
  </sheetData>
  <mergeCells count="49">
    <mergeCell ref="A23:A24"/>
    <mergeCell ref="B23:B24"/>
    <mergeCell ref="I23:I24"/>
    <mergeCell ref="J23:J24"/>
    <mergeCell ref="A25:A26"/>
    <mergeCell ref="B25:B26"/>
    <mergeCell ref="I25:I26"/>
    <mergeCell ref="J25:J26"/>
    <mergeCell ref="A19:A20"/>
    <mergeCell ref="B19:B20"/>
    <mergeCell ref="I19:I20"/>
    <mergeCell ref="J19:J20"/>
    <mergeCell ref="A21:A22"/>
    <mergeCell ref="B21:B22"/>
    <mergeCell ref="I21:I22"/>
    <mergeCell ref="J21:J22"/>
    <mergeCell ref="A15:A16"/>
    <mergeCell ref="B15:B16"/>
    <mergeCell ref="I15:I16"/>
    <mergeCell ref="J15:J16"/>
    <mergeCell ref="A17:A18"/>
    <mergeCell ref="B17:B18"/>
    <mergeCell ref="I17:I18"/>
    <mergeCell ref="J17:J18"/>
    <mergeCell ref="A11:A12"/>
    <mergeCell ref="B11:B12"/>
    <mergeCell ref="I11:I12"/>
    <mergeCell ref="J11:J12"/>
    <mergeCell ref="A13:A14"/>
    <mergeCell ref="B13:B14"/>
    <mergeCell ref="I13:I14"/>
    <mergeCell ref="J13:J14"/>
    <mergeCell ref="A7:A8"/>
    <mergeCell ref="B7:B8"/>
    <mergeCell ref="I7:I8"/>
    <mergeCell ref="J7:J8"/>
    <mergeCell ref="A9:A10"/>
    <mergeCell ref="B9:B10"/>
    <mergeCell ref="I9:I10"/>
    <mergeCell ref="J9:J10"/>
    <mergeCell ref="A1:J1"/>
    <mergeCell ref="A3:J3"/>
    <mergeCell ref="A5:A6"/>
    <mergeCell ref="B5:B6"/>
    <mergeCell ref="C5:C6"/>
    <mergeCell ref="D5:D6"/>
    <mergeCell ref="E5:E6"/>
    <mergeCell ref="F5:F6"/>
    <mergeCell ref="G5:J5"/>
  </mergeCells>
  <pageMargins left="0.31496062992125984" right="0.31496062992125984" top="0.15748031496062992" bottom="0.11811023622047245" header="0.31496062992125984" footer="0.31496062992125984"/>
  <pageSetup paperSize="9" scale="7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H16" sqref="H16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6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6" ht="7.5" customHeight="1" x14ac:dyDescent="0.25"/>
    <row r="6" spans="1:16" ht="17.25" x14ac:dyDescent="0.3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6" ht="7.5" customHeight="1" x14ac:dyDescent="0.25"/>
    <row r="8" spans="1:16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6" s="4" customFormat="1" ht="27.75" customHeight="1" thickBot="1" x14ac:dyDescent="0.3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6" s="12" customFormat="1" ht="30" customHeight="1" thickBot="1" x14ac:dyDescent="0.3">
      <c r="A10" s="130">
        <v>1</v>
      </c>
      <c r="B10" s="131" t="s">
        <v>44</v>
      </c>
      <c r="C10" s="132">
        <v>1</v>
      </c>
      <c r="D10" s="132">
        <v>38</v>
      </c>
      <c r="E10" s="133">
        <f>D10</f>
        <v>38</v>
      </c>
      <c r="F10" s="134">
        <v>41.66</v>
      </c>
      <c r="G10" s="135">
        <f>(42.42+41.91+41.69+41.94+42.32+41.96+41.8+41.87+41.89+41.84+41.86+41.87+41.94+41.87+41.95+41.86+41.77+41.78+41.9+42.2+41.8+41.86+41.77+41.82+41.86+41.91+41.97+41.66+41.8+41.78+42.02+41.94+41.99+42.48+42.26+41.89)/36</f>
        <v>41.929166666666674</v>
      </c>
      <c r="H10" s="136">
        <v>1</v>
      </c>
      <c r="I10" s="137">
        <f>G10-F10</f>
        <v>0.26916666666667766</v>
      </c>
      <c r="J10" s="138">
        <v>1.9444444444444445E-2</v>
      </c>
      <c r="K10" s="138">
        <f>J10</f>
        <v>1.9444444444444445E-2</v>
      </c>
      <c r="L10" s="139">
        <f>K10</f>
        <v>1.9444444444444445E-2</v>
      </c>
      <c r="M10" s="140" t="s">
        <v>109</v>
      </c>
      <c r="N10" s="141">
        <v>-8</v>
      </c>
      <c r="O10" s="172" t="s">
        <v>75</v>
      </c>
      <c r="P10" s="173"/>
    </row>
    <row r="11" spans="1:16" s="12" customFormat="1" ht="30" customHeight="1" thickBot="1" x14ac:dyDescent="0.3">
      <c r="A11" s="130">
        <v>2</v>
      </c>
      <c r="B11" s="131" t="s">
        <v>37</v>
      </c>
      <c r="C11" s="132">
        <v>33</v>
      </c>
      <c r="D11" s="132">
        <v>92</v>
      </c>
      <c r="E11" s="133">
        <f>D11-D10</f>
        <v>54</v>
      </c>
      <c r="F11" s="177">
        <v>41.71</v>
      </c>
      <c r="G11" s="174">
        <f>(42.9+42.29+42.14+42.05+42.34+42.12+42.24+42.15+42.17+42.16+42.05+41.97+41.92+42.21+41.87+42.1+41.93+41.95+41.96+42.19+41.83+42.03+41.99+42.09+41.93+41.98+41.87+41.8+42.83+41.96+41.88+41.98+41.74+41.99+41.95+41.77+42.03+42.35+42.35+41.87+41.94+42.15+42.02+42.97+42+42+41.93+41.88+41.79+41.92+41.81+41.87+41.87)/53</f>
        <v>42.058113207547166</v>
      </c>
      <c r="H11" s="136">
        <v>3</v>
      </c>
      <c r="I11" s="137">
        <f t="shared" ref="I11:I13" si="0">G11-F11</f>
        <v>0.3481132075471649</v>
      </c>
      <c r="J11" s="138">
        <v>4.6712962962962963E-2</v>
      </c>
      <c r="K11" s="138">
        <f>J11-J10</f>
        <v>2.7268518518518518E-2</v>
      </c>
      <c r="L11" s="139">
        <f>K11</f>
        <v>2.7268518518518518E-2</v>
      </c>
      <c r="M11" s="140" t="s">
        <v>120</v>
      </c>
      <c r="N11" s="141">
        <v>-8</v>
      </c>
      <c r="O11" s="172"/>
      <c r="P11" s="173"/>
    </row>
    <row r="12" spans="1:16" s="12" customFormat="1" ht="30" customHeight="1" x14ac:dyDescent="0.25">
      <c r="A12" s="130">
        <v>3</v>
      </c>
      <c r="B12" s="131" t="s">
        <v>44</v>
      </c>
      <c r="C12" s="132">
        <v>1</v>
      </c>
      <c r="D12" s="132">
        <v>142</v>
      </c>
      <c r="E12" s="133">
        <f>D12-D11</f>
        <v>50</v>
      </c>
      <c r="F12" s="175">
        <v>41.72</v>
      </c>
      <c r="G12" s="145">
        <f>(42.56+41.88+42.32+42.05+41.94+41.89+42.11+41.89+41.76+41.86+42.12+41.8+41.73+41.85+42.01+41.82+42.15+41.72+41.83+41.87+42.12+41.74+41.9+42.08+41.84+42.18+41.87+41.78+42.22+41.77+42.01+41.92+41.98+41.84+41.84+41.75+41.97+42.03+41.94+41.93+41.82+41.9+41.89+41.84+42.01+42.07+42.08+42.27+42.18)/49</f>
        <v>41.957755102040814</v>
      </c>
      <c r="H12" s="136">
        <v>9</v>
      </c>
      <c r="I12" s="137">
        <f t="shared" si="0"/>
        <v>0.23775510204081485</v>
      </c>
      <c r="J12" s="138">
        <v>7.2083333333333333E-2</v>
      </c>
      <c r="K12" s="138">
        <f>J12-J11</f>
        <v>2.537037037037037E-2</v>
      </c>
      <c r="L12" s="138">
        <f>K12+K10</f>
        <v>4.4814814814814814E-2</v>
      </c>
      <c r="M12" s="140" t="s">
        <v>121</v>
      </c>
      <c r="N12" s="141"/>
    </row>
    <row r="13" spans="1:16" s="12" customFormat="1" ht="30" customHeight="1" thickBot="1" x14ac:dyDescent="0.3">
      <c r="A13" s="146" t="s">
        <v>77</v>
      </c>
      <c r="B13" s="147" t="s">
        <v>37</v>
      </c>
      <c r="C13" s="148">
        <v>4</v>
      </c>
      <c r="D13" s="148">
        <v>165</v>
      </c>
      <c r="E13" s="133">
        <f>D13-D12</f>
        <v>23</v>
      </c>
      <c r="F13" s="170">
        <v>42.34</v>
      </c>
      <c r="G13" s="145">
        <f>(42.94+42.71+42.71+42.58+42.54+42.85+42.49+42.83+42.46+42.46+42.56+42.62+42.59+42.34+42.59+42.57+42.51+42.4+42.44+42.47+42.41+42.47+42.46)/23</f>
        <v>42.565217391304351</v>
      </c>
      <c r="H13" s="136">
        <v>3</v>
      </c>
      <c r="I13" s="150">
        <f t="shared" si="0"/>
        <v>0.22521739130434781</v>
      </c>
      <c r="J13" s="151">
        <v>8.3460648148148145E-2</v>
      </c>
      <c r="K13" s="151">
        <f>J13-J12</f>
        <v>1.1377314814814812E-2</v>
      </c>
      <c r="L13" s="151">
        <f>K13+K11</f>
        <v>3.8645833333333331E-2</v>
      </c>
      <c r="M13" s="140"/>
      <c r="N13" s="141"/>
    </row>
    <row r="14" spans="1:16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41.69</v>
      </c>
      <c r="G14" s="156">
        <f>AVERAGE(G10,G12)</f>
        <v>41.94346088435374</v>
      </c>
      <c r="H14" s="156" t="s">
        <v>129</v>
      </c>
      <c r="I14" s="157">
        <f>AVERAGE(I10,I12)</f>
        <v>0.25346088435374625</v>
      </c>
      <c r="J14" s="154"/>
      <c r="K14" s="154"/>
      <c r="L14" s="154"/>
      <c r="M14" s="158"/>
      <c r="N14" s="158"/>
    </row>
    <row r="15" spans="1:16" ht="27.75" customHeight="1" x14ac:dyDescent="0.25">
      <c r="A15" s="159"/>
      <c r="B15" s="159"/>
      <c r="C15" s="159"/>
      <c r="D15" s="160"/>
      <c r="E15" s="161"/>
      <c r="F15" s="162">
        <f>AVERAGE(F11,F13)</f>
        <v>42.025000000000006</v>
      </c>
      <c r="G15" s="163">
        <f>AVERAGE(G11,G13)</f>
        <v>42.311665299425755</v>
      </c>
      <c r="H15" s="163" t="s">
        <v>130</v>
      </c>
      <c r="I15" s="164">
        <f>AVERAGE(I11,I13)</f>
        <v>0.28666529942575636</v>
      </c>
      <c r="J15" s="161"/>
      <c r="K15" s="161" t="s">
        <v>43</v>
      </c>
      <c r="L15" s="161"/>
      <c r="M15" s="158"/>
      <c r="N15" s="158"/>
    </row>
    <row r="16" spans="1:16" ht="30" customHeight="1" thickBot="1" x14ac:dyDescent="0.3">
      <c r="A16" s="165"/>
      <c r="B16" s="165"/>
      <c r="C16" s="165"/>
      <c r="D16" s="161"/>
      <c r="E16" s="161"/>
      <c r="F16" s="166">
        <f>AVERAGE(F10:F13)</f>
        <v>41.857500000000002</v>
      </c>
      <c r="G16" s="167">
        <f>AVERAGE(G10:G13)</f>
        <v>42.127563091889748</v>
      </c>
      <c r="H16" s="168"/>
      <c r="I16" s="169">
        <f>AVERAGE(I10:I13)</f>
        <v>0.27006309188975131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H16" sqref="H16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4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4" ht="7.5" customHeight="1" x14ac:dyDescent="0.25"/>
    <row r="6" spans="1:14" ht="17.25" x14ac:dyDescent="0.3">
      <c r="A6" s="3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7.5" customHeight="1" x14ac:dyDescent="0.25"/>
    <row r="8" spans="1:14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4" s="4" customFormat="1" ht="27.75" customHeight="1" x14ac:dyDescent="0.25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4" s="12" customFormat="1" ht="30" customHeight="1" x14ac:dyDescent="0.25">
      <c r="A10" s="130">
        <v>1</v>
      </c>
      <c r="B10" s="131" t="s">
        <v>39</v>
      </c>
      <c r="C10" s="132">
        <v>7</v>
      </c>
      <c r="D10" s="132">
        <v>29</v>
      </c>
      <c r="E10" s="133">
        <f>D10</f>
        <v>29</v>
      </c>
      <c r="F10" s="136">
        <v>41.77</v>
      </c>
      <c r="G10" s="145">
        <f>(42.58+41.19+41.82+42.05+42.13+41.94+42+42.06+42.04+42.01+42.06+42.39+41.94+42.02+42.19+42.49+42.1+42.02+42.14+41.98+42.23+41.77+41.83+42.53+42.09+41.84+41.94)/27</f>
        <v>42.051111111111112</v>
      </c>
      <c r="H10" s="136">
        <v>3</v>
      </c>
      <c r="I10" s="137">
        <f>G10-F10</f>
        <v>0.28111111111110887</v>
      </c>
      <c r="J10" s="138">
        <v>1.5196759259259259E-2</v>
      </c>
      <c r="K10" s="138">
        <f>J10</f>
        <v>1.5196759259259259E-2</v>
      </c>
      <c r="L10" s="139">
        <f>K10</f>
        <v>1.5196759259259259E-2</v>
      </c>
      <c r="M10" s="140" t="s">
        <v>106</v>
      </c>
      <c r="N10" s="141"/>
    </row>
    <row r="11" spans="1:14" s="12" customFormat="1" ht="30" customHeight="1" thickBot="1" x14ac:dyDescent="0.3">
      <c r="A11" s="130">
        <v>2</v>
      </c>
      <c r="B11" s="131" t="s">
        <v>76</v>
      </c>
      <c r="C11" s="132">
        <v>5</v>
      </c>
      <c r="D11" s="132">
        <v>52</v>
      </c>
      <c r="E11" s="133">
        <f>D11-D10</f>
        <v>23</v>
      </c>
      <c r="F11" s="178">
        <v>42.32</v>
      </c>
      <c r="G11" s="143">
        <f>(43.26+42.8+43.27+42.61+42.61+42.37+42.52+42.56+42.45+42.32+42.63+42.45+42.62+42.86+42.61+42.35+42.59+42.79+42.51+42.42+42.52+42.43)/22</f>
        <v>42.615909090909085</v>
      </c>
      <c r="H11" s="136">
        <v>3</v>
      </c>
      <c r="I11" s="137">
        <f t="shared" ref="I11:I13" si="0">G11-F11</f>
        <v>0.29590909090908468</v>
      </c>
      <c r="J11" s="138">
        <v>2.7627314814814813E-2</v>
      </c>
      <c r="K11" s="138">
        <f>J11-J10</f>
        <v>1.2430555555555554E-2</v>
      </c>
      <c r="L11" s="139">
        <f>K11</f>
        <v>1.2430555555555554E-2</v>
      </c>
      <c r="M11" s="140" t="s">
        <v>122</v>
      </c>
      <c r="N11" s="141"/>
    </row>
    <row r="12" spans="1:14" s="12" customFormat="1" ht="30" customHeight="1" thickBot="1" x14ac:dyDescent="0.3">
      <c r="A12" s="130">
        <v>3</v>
      </c>
      <c r="B12" s="131" t="s">
        <v>39</v>
      </c>
      <c r="C12" s="132">
        <v>69</v>
      </c>
      <c r="D12" s="132">
        <v>103</v>
      </c>
      <c r="E12" s="133">
        <f>D12-D11</f>
        <v>51</v>
      </c>
      <c r="F12" s="134">
        <v>41.48</v>
      </c>
      <c r="G12" s="135">
        <f>(42.64+41.69+42.17+41.74+41.78+42.03+42.47+41.91+41.88+41.57+41.6+41.82+41.68+41.75+41.76+42.48+41.87+41.88+41.7+41.78+42.07+42.03+41.83+41.74+41.95+41.71+41.73+42.34+41.78+41.48+41.69+41.53+41.61+41.56+41.56+41.74+41.75+41.52+42.43+41.73+41.7+42.47+41.69+41.53+41.54+41.58+41.51+41.6+41.64+41.57)/50</f>
        <v>41.816200000000002</v>
      </c>
      <c r="H12" s="136">
        <v>10</v>
      </c>
      <c r="I12" s="137">
        <f t="shared" si="0"/>
        <v>0.33620000000000516</v>
      </c>
      <c r="J12" s="138">
        <v>5.3379629629629631E-2</v>
      </c>
      <c r="K12" s="138">
        <f>J12-J11</f>
        <v>2.5752314814814818E-2</v>
      </c>
      <c r="L12" s="138">
        <f>K12+K10</f>
        <v>4.0949074074074075E-2</v>
      </c>
      <c r="M12" s="140" t="s">
        <v>123</v>
      </c>
      <c r="N12" s="141"/>
    </row>
    <row r="13" spans="1:14" s="12" customFormat="1" ht="30" customHeight="1" thickBot="1" x14ac:dyDescent="0.3">
      <c r="A13" s="146" t="s">
        <v>77</v>
      </c>
      <c r="B13" s="147" t="s">
        <v>76</v>
      </c>
      <c r="C13" s="148">
        <v>10</v>
      </c>
      <c r="D13" s="148">
        <v>165</v>
      </c>
      <c r="E13" s="133">
        <f>D13-D12</f>
        <v>62</v>
      </c>
      <c r="F13" s="149">
        <v>41.67</v>
      </c>
      <c r="G13" s="135">
        <f>(42.59+42.38+42.11+42.17+41.79+41.83+41.9+42.14+42.14+42.02+41.77+41.89+41.81+41.94+42.03+41.67+42.06+42.21+41.88+41.87+42.04+42.14+42.17+41.86+41.84+41.91+41.88+42.16+42.1+41.95+41.95+41.93+42.18+41.86+42.08+41.91+41.79+42.57+42.03+42.12+42.12+42.15+42.36+42.17+42+42.07+42.47+42.03+42.04+42.35+42.04+42.43+41.83+42.24+41.97+42.22+41.83+41.88+41.92+42.1+42.06+42.2)/62</f>
        <v>42.050806451612885</v>
      </c>
      <c r="H13" s="136">
        <v>1</v>
      </c>
      <c r="I13" s="150">
        <f t="shared" si="0"/>
        <v>0.38080645161288373</v>
      </c>
      <c r="J13" s="151">
        <v>8.3587962962962961E-2</v>
      </c>
      <c r="K13" s="151">
        <f>J13-J12</f>
        <v>3.020833333333333E-2</v>
      </c>
      <c r="L13" s="151">
        <f>K13+K11</f>
        <v>4.2638888888888886E-2</v>
      </c>
      <c r="M13" s="140"/>
      <c r="N13" s="141"/>
    </row>
    <row r="14" spans="1:14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41.625</v>
      </c>
      <c r="G14" s="156">
        <f>AVERAGE(G10,G12)</f>
        <v>41.933655555555561</v>
      </c>
      <c r="H14" s="156" t="s">
        <v>131</v>
      </c>
      <c r="I14" s="157">
        <f>AVERAGE(I10,I12)</f>
        <v>0.30865555555555702</v>
      </c>
      <c r="J14" s="154"/>
      <c r="K14" s="154"/>
      <c r="L14" s="154"/>
      <c r="M14" s="158"/>
      <c r="N14" s="158"/>
    </row>
    <row r="15" spans="1:14" ht="27.75" customHeight="1" x14ac:dyDescent="0.25">
      <c r="A15" s="159"/>
      <c r="B15" s="159"/>
      <c r="C15" s="159"/>
      <c r="D15" s="160"/>
      <c r="E15" s="161"/>
      <c r="F15" s="162">
        <f>AVERAGE(F11,F13)</f>
        <v>41.995000000000005</v>
      </c>
      <c r="G15" s="163">
        <f>AVERAGE(G11,G13)</f>
        <v>42.333357771260985</v>
      </c>
      <c r="H15" s="163" t="s">
        <v>79</v>
      </c>
      <c r="I15" s="164">
        <f>AVERAGE(I11,I13)</f>
        <v>0.33835777126098421</v>
      </c>
      <c r="J15" s="161"/>
      <c r="K15" s="161" t="s">
        <v>43</v>
      </c>
      <c r="L15" s="161"/>
      <c r="M15" s="158"/>
      <c r="N15" s="158"/>
    </row>
    <row r="16" spans="1:14" ht="30" customHeight="1" thickBot="1" x14ac:dyDescent="0.3">
      <c r="A16" s="165"/>
      <c r="B16" s="165"/>
      <c r="C16" s="165"/>
      <c r="D16" s="161"/>
      <c r="E16" s="161"/>
      <c r="F16" s="166">
        <f>AVERAGE(F10:F13)</f>
        <v>41.81</v>
      </c>
      <c r="G16" s="167">
        <f>AVERAGE(G10:G13)</f>
        <v>42.133506663408269</v>
      </c>
      <c r="H16" s="168"/>
      <c r="I16" s="169">
        <f>AVERAGE(I10:I13)</f>
        <v>0.32350666340827061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H16" sqref="H16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5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5" ht="7.5" customHeight="1" x14ac:dyDescent="0.25"/>
    <row r="6" spans="1:15" ht="17.25" x14ac:dyDescent="0.3">
      <c r="A6" s="3" t="s">
        <v>124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ht="7.5" customHeight="1" x14ac:dyDescent="0.25"/>
    <row r="8" spans="1:15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5" s="4" customFormat="1" ht="27.75" customHeight="1" x14ac:dyDescent="0.25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5" s="12" customFormat="1" ht="30" customHeight="1" x14ac:dyDescent="0.25">
      <c r="A10" s="130">
        <v>1</v>
      </c>
      <c r="B10" s="131" t="s">
        <v>95</v>
      </c>
      <c r="C10" s="132">
        <v>33</v>
      </c>
      <c r="D10" s="132">
        <v>32</v>
      </c>
      <c r="E10" s="133">
        <f>D10</f>
        <v>32</v>
      </c>
      <c r="F10" s="136">
        <v>41.44</v>
      </c>
      <c r="G10" s="145">
        <f>(42.06+41.66+41.88+41.78+41.86+41.61+41.78+41.78+41.8+41.7+41.6+41.77+41.95+41.81+41.53+41.87+41.76+41.86+41.69+41.94+41.44+41.76+41.56+41.66+41.75+41.97+41.8+41.84+41.74+41.7)/30</f>
        <v>41.763666666666673</v>
      </c>
      <c r="H10" s="136">
        <v>1</v>
      </c>
      <c r="I10" s="137">
        <f>G10-F10</f>
        <v>0.32366666666667498</v>
      </c>
      <c r="J10" s="138">
        <v>1.6527777777777777E-2</v>
      </c>
      <c r="K10" s="138">
        <f>J10</f>
        <v>1.6527777777777777E-2</v>
      </c>
      <c r="L10" s="139">
        <f>K10</f>
        <v>1.6527777777777777E-2</v>
      </c>
      <c r="M10" s="140" t="s">
        <v>105</v>
      </c>
      <c r="N10" s="141"/>
    </row>
    <row r="11" spans="1:15" s="12" customFormat="1" ht="30" customHeight="1" thickBot="1" x14ac:dyDescent="0.3">
      <c r="A11" s="130">
        <v>2</v>
      </c>
      <c r="B11" s="131" t="s">
        <v>49</v>
      </c>
      <c r="C11" s="132">
        <v>21</v>
      </c>
      <c r="D11" s="132">
        <v>57</v>
      </c>
      <c r="E11" s="133">
        <f>D11-D10</f>
        <v>25</v>
      </c>
      <c r="F11" s="178">
        <v>41.96</v>
      </c>
      <c r="G11" s="143">
        <f>(43.03+42.56+42.41+42.22+42.51+42.48+42.44+43.48+42.19+42.2+42.5+42.2+42.29+42.18+42.27+42.41+42.41+42.19+42.22+42.22+42.24+42.22+42.04+41.96)/24</f>
        <v>42.369583333333331</v>
      </c>
      <c r="H11" s="136">
        <v>1</v>
      </c>
      <c r="I11" s="137">
        <f t="shared" ref="I11:I13" si="0">G11-F11</f>
        <v>0.4095833333333303</v>
      </c>
      <c r="J11" s="138">
        <v>2.9861111111111113E-2</v>
      </c>
      <c r="K11" s="138">
        <f>J11-J10</f>
        <v>1.3333333333333336E-2</v>
      </c>
      <c r="L11" s="139">
        <f>K11</f>
        <v>1.3333333333333336E-2</v>
      </c>
      <c r="M11" s="140" t="s">
        <v>125</v>
      </c>
      <c r="N11" s="141"/>
    </row>
    <row r="12" spans="1:15" s="12" customFormat="1" ht="30" customHeight="1" thickBot="1" x14ac:dyDescent="0.3">
      <c r="A12" s="130">
        <v>3</v>
      </c>
      <c r="B12" s="131" t="s">
        <v>95</v>
      </c>
      <c r="C12" s="132">
        <v>8</v>
      </c>
      <c r="D12" s="132">
        <v>104</v>
      </c>
      <c r="E12" s="133">
        <f>D12-D11</f>
        <v>47</v>
      </c>
      <c r="F12" s="134">
        <v>41.41</v>
      </c>
      <c r="G12" s="135">
        <f>(42.65+41.74+41.79+41.77+41.96+42.47+41.79+41.95+41.58+41.64+41.98+41.84+41.93+41.8+42.01+41.84+41.72+41.81+41.61+42.9+41.97+43.26+43.07+41.71+41.61+41.93+41.75+41.65+41.68+41.77+41.73+41.66+41.72+42+41.64+41.69+41.5+41.65+41.95+41.41+41.5+41.71+41.6+41.6+42.21+41.71)/46</f>
        <v>41.879565217391317</v>
      </c>
      <c r="H12" s="136">
        <v>2</v>
      </c>
      <c r="I12" s="137">
        <f t="shared" si="0"/>
        <v>0.46956521739132029</v>
      </c>
      <c r="J12" s="138">
        <v>5.3912037037037036E-2</v>
      </c>
      <c r="K12" s="138">
        <f>J12-J11</f>
        <v>2.4050925925925924E-2</v>
      </c>
      <c r="L12" s="138">
        <f>K12+K10</f>
        <v>4.05787037037037E-2</v>
      </c>
      <c r="M12" s="140" t="s">
        <v>126</v>
      </c>
      <c r="N12" s="141">
        <v>15</v>
      </c>
      <c r="O12" s="12" t="s">
        <v>113</v>
      </c>
    </row>
    <row r="13" spans="1:15" s="12" customFormat="1" ht="30" customHeight="1" thickBot="1" x14ac:dyDescent="0.3">
      <c r="A13" s="146" t="s">
        <v>77</v>
      </c>
      <c r="B13" s="147" t="s">
        <v>49</v>
      </c>
      <c r="C13" s="148">
        <v>33</v>
      </c>
      <c r="D13" s="148">
        <v>165</v>
      </c>
      <c r="E13" s="133">
        <f>D13-D12</f>
        <v>61</v>
      </c>
      <c r="F13" s="149">
        <v>41.62</v>
      </c>
      <c r="G13" s="135">
        <f>(44.14+42.99+42.01+42.04+41.85+42.24+41.85+41.95+42.01+41.96+41.88+41.85+41.88+41.7+41.89+41.86+41.7+41.78+41.78+42.1+42.81+41.76+42.02+41.62+42.56+41.68+41.95+41.86+42.38+41.95+42.17+42.14+41.92+41.97+42.05+42.25+42.27+42.18+42.33+42.01+41.8+42.17+42.08+42.71+42.98+42.06+41.81+42.45+42.25+41.89+42.2+41.98+42.2+42.05+42.01+42.17+42.23+42.2+42.24+42.07+41.98)/61</f>
        <v>42.112622950819677</v>
      </c>
      <c r="H13" s="136">
        <v>3</v>
      </c>
      <c r="I13" s="150">
        <f t="shared" si="0"/>
        <v>0.49262295081967977</v>
      </c>
      <c r="J13" s="151">
        <v>8.3645833333333322E-2</v>
      </c>
      <c r="K13" s="151">
        <f>J13-J12</f>
        <v>2.9733796296296286E-2</v>
      </c>
      <c r="L13" s="151">
        <f>K13+K11</f>
        <v>4.3067129629629622E-2</v>
      </c>
      <c r="M13" s="140"/>
      <c r="N13" s="141"/>
    </row>
    <row r="14" spans="1:15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41.424999999999997</v>
      </c>
      <c r="G14" s="156">
        <f>AVERAGE(G10,G12)</f>
        <v>41.821615942028998</v>
      </c>
      <c r="H14" s="156" t="s">
        <v>132</v>
      </c>
      <c r="I14" s="157">
        <f>AVERAGE(I10,I12)</f>
        <v>0.39661594202899764</v>
      </c>
      <c r="J14" s="154"/>
      <c r="K14" s="154"/>
      <c r="L14" s="154"/>
      <c r="M14" s="158"/>
      <c r="N14" s="158"/>
    </row>
    <row r="15" spans="1:15" ht="27.75" customHeight="1" x14ac:dyDescent="0.25">
      <c r="A15" s="159"/>
      <c r="B15" s="159"/>
      <c r="C15" s="159"/>
      <c r="D15" s="160"/>
      <c r="E15" s="161"/>
      <c r="F15" s="162">
        <f>AVERAGE(F11,F13)</f>
        <v>41.79</v>
      </c>
      <c r="G15" s="163">
        <f>AVERAGE(G11,G13)</f>
        <v>42.241103142076504</v>
      </c>
      <c r="H15" s="163" t="s">
        <v>133</v>
      </c>
      <c r="I15" s="164">
        <f>AVERAGE(I11,I13)</f>
        <v>0.45110314207650504</v>
      </c>
      <c r="J15" s="161"/>
      <c r="K15" s="161" t="s">
        <v>43</v>
      </c>
      <c r="L15" s="161"/>
      <c r="M15" s="158"/>
      <c r="N15" s="158"/>
    </row>
    <row r="16" spans="1:15" ht="30" customHeight="1" thickBot="1" x14ac:dyDescent="0.3">
      <c r="A16" s="165"/>
      <c r="B16" s="165"/>
      <c r="C16" s="165"/>
      <c r="D16" s="161"/>
      <c r="E16" s="161"/>
      <c r="F16" s="166">
        <f>AVERAGE(F10:F13)</f>
        <v>41.607500000000002</v>
      </c>
      <c r="G16" s="167">
        <f>AVERAGE(G10:G13)</f>
        <v>42.031359542052748</v>
      </c>
      <c r="H16" s="168"/>
      <c r="I16" s="169">
        <f>AVERAGE(I10:I13)</f>
        <v>0.42385954205275134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22"/>
  <sheetViews>
    <sheetView zoomScale="75" zoomScaleNormal="75" workbookViewId="0">
      <selection activeCell="H16" sqref="H16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5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5" ht="7.5" customHeight="1" x14ac:dyDescent="0.25"/>
    <row r="6" spans="1:15" ht="17.25" x14ac:dyDescent="0.3">
      <c r="A6" s="3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ht="7.5" customHeight="1" x14ac:dyDescent="0.25"/>
    <row r="8" spans="1:15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5" s="4" customFormat="1" ht="27.75" customHeight="1" thickBot="1" x14ac:dyDescent="0.3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5" s="12" customFormat="1" ht="30" customHeight="1" thickBot="1" x14ac:dyDescent="0.3">
      <c r="A10" s="130">
        <v>1</v>
      </c>
      <c r="B10" s="131" t="s">
        <v>91</v>
      </c>
      <c r="C10" s="132">
        <v>69</v>
      </c>
      <c r="D10" s="132">
        <v>38</v>
      </c>
      <c r="E10" s="133">
        <f>D10</f>
        <v>38</v>
      </c>
      <c r="F10" s="176">
        <v>41.68</v>
      </c>
      <c r="G10" s="135">
        <f>(43.54+42.65+42.04+41.96+42.18+42.62+42.28+42.1+42.41+42.74+42.45+42.19+42.22+42.45+41.95+42.34+42.23+42.15+41.93+42.29+42.25+42.25+42.06+42.13+41.68+41.74+42.27+42.59+41.85+42.01+42.14+42.1+42.19+42.69+42.06+42.26)/36</f>
        <v>42.249722222222218</v>
      </c>
      <c r="H10" s="136">
        <v>1</v>
      </c>
      <c r="I10" s="137">
        <f>G10-F10</f>
        <v>0.56972222222221802</v>
      </c>
      <c r="J10" s="138">
        <v>1.9560185185185184E-2</v>
      </c>
      <c r="K10" s="138">
        <f>J10</f>
        <v>1.9560185185185184E-2</v>
      </c>
      <c r="L10" s="139">
        <f>K10</f>
        <v>1.9560185185185184E-2</v>
      </c>
      <c r="M10" s="140" t="s">
        <v>111</v>
      </c>
      <c r="N10" s="141">
        <v>-8</v>
      </c>
      <c r="O10" s="12" t="s">
        <v>110</v>
      </c>
    </row>
    <row r="11" spans="1:15" s="12" customFormat="1" ht="30" customHeight="1" x14ac:dyDescent="0.25">
      <c r="A11" s="130">
        <v>2</v>
      </c>
      <c r="B11" s="131" t="s">
        <v>91</v>
      </c>
      <c r="C11" s="132">
        <v>10</v>
      </c>
      <c r="D11" s="132">
        <v>90</v>
      </c>
      <c r="E11" s="133">
        <f>D11-D10</f>
        <v>52</v>
      </c>
      <c r="F11" s="142">
        <v>41.86</v>
      </c>
      <c r="G11" s="143">
        <f>(43.12+42.08+42.42+42.01+41.92+42.65+42.67+44.4+42.51+42.28+42.25+42+42.4+42.26+42.53+42.29+41.92+42.28+42.18+42.36+42.28+42.23+41.97+41.91+41.88+41.89+43.37+42.09+41.91+41.89+42.26+42.7+42.18+42.22+42.23+42.15+42.44+42.22+42.21+42.24+42.53+42.31+42.4+42.12+42+42.19+41.94+42.47+42.28+41.86+42.08)/51</f>
        <v>42.293725490196088</v>
      </c>
      <c r="H11" s="136">
        <v>8</v>
      </c>
      <c r="I11" s="137">
        <f t="shared" ref="I11:I13" si="0">G11-F11</f>
        <v>0.43372549019608897</v>
      </c>
      <c r="J11" s="138">
        <v>4.6087962962962963E-2</v>
      </c>
      <c r="K11" s="138">
        <f>J11-J10</f>
        <v>2.6527777777777779E-2</v>
      </c>
      <c r="L11" s="138">
        <f>K11+K10</f>
        <v>4.6087962962962963E-2</v>
      </c>
      <c r="M11" s="140" t="s">
        <v>127</v>
      </c>
      <c r="N11" s="141"/>
    </row>
    <row r="12" spans="1:15" s="12" customFormat="1" ht="30" customHeight="1" thickBot="1" x14ac:dyDescent="0.3">
      <c r="A12" s="130">
        <v>3</v>
      </c>
      <c r="B12" s="131" t="s">
        <v>47</v>
      </c>
      <c r="C12" s="132">
        <v>4</v>
      </c>
      <c r="D12" s="132">
        <v>111</v>
      </c>
      <c r="E12" s="133">
        <f>D12-D11</f>
        <v>21</v>
      </c>
      <c r="F12" s="144">
        <v>41.93</v>
      </c>
      <c r="G12" s="145">
        <f>(42.86+42.29+42.04+42.39+42.06+42.12+42.36+42.01+41.93+41.99+42.21+42.01+42.06+42.31+42+42.16+43.41+43.66+42.13+42.15)/20</f>
        <v>42.30749999999999</v>
      </c>
      <c r="H12" s="136">
        <v>4</v>
      </c>
      <c r="I12" s="137">
        <f t="shared" si="0"/>
        <v>0.37749999999999062</v>
      </c>
      <c r="J12" s="138">
        <v>5.7465277777777775E-2</v>
      </c>
      <c r="K12" s="138">
        <f>J12-J11</f>
        <v>1.1377314814814812E-2</v>
      </c>
      <c r="L12" s="139">
        <f>K12</f>
        <v>1.1377314814814812E-2</v>
      </c>
      <c r="M12" s="140" t="s">
        <v>128</v>
      </c>
      <c r="N12" s="141"/>
    </row>
    <row r="13" spans="1:15" s="12" customFormat="1" ht="30" customHeight="1" thickBot="1" x14ac:dyDescent="0.3">
      <c r="A13" s="146" t="s">
        <v>77</v>
      </c>
      <c r="B13" s="147" t="s">
        <v>47</v>
      </c>
      <c r="C13" s="148">
        <v>8</v>
      </c>
      <c r="D13" s="148">
        <v>165</v>
      </c>
      <c r="E13" s="133">
        <f>D13-D12</f>
        <v>54</v>
      </c>
      <c r="F13" s="179">
        <v>41.67</v>
      </c>
      <c r="G13" s="135">
        <f>(42.89+41.85+41.97+42+42.05+42.08+42.02+41.96+41.87+41.98+41.92+42.06+41.7+41.97+41.82+41.67+41.98+42.02+41.84+41.92+41.95+41.97+41.92+42.06+41.81+42.23+42+41.93+41.75+41.79+41.94+41.73+41.69+41.97+41.95+42.03+41.97+41.69+41.93+42.02+42.19+41.86+41.7+41.93+42.28+42.06+41.98+41.82+41.9+42.01+42.02+41.87+42.29+42.07)/54</f>
        <v>41.960740740740754</v>
      </c>
      <c r="H13" s="136">
        <v>6</v>
      </c>
      <c r="I13" s="150">
        <f t="shared" si="0"/>
        <v>0.29074074074075185</v>
      </c>
      <c r="J13" s="151">
        <v>8.3726851851851858E-2</v>
      </c>
      <c r="K13" s="151">
        <f>J13-J12</f>
        <v>2.6261574074074083E-2</v>
      </c>
      <c r="L13" s="151">
        <f>K13+K12</f>
        <v>3.7638888888888895E-2</v>
      </c>
      <c r="M13" s="140"/>
      <c r="N13" s="141"/>
    </row>
    <row r="14" spans="1:15" s="12" customFormat="1" ht="30" customHeight="1" x14ac:dyDescent="0.25">
      <c r="A14" s="152"/>
      <c r="B14" s="153"/>
      <c r="C14" s="154"/>
      <c r="D14" s="154"/>
      <c r="E14" s="154"/>
      <c r="F14" s="155">
        <f>AVERAGE(F10,F11)</f>
        <v>41.769999999999996</v>
      </c>
      <c r="G14" s="156">
        <f>AVERAGE(G10,G11)</f>
        <v>42.27172385620915</v>
      </c>
      <c r="H14" s="156" t="s">
        <v>134</v>
      </c>
      <c r="I14" s="157">
        <f>AVERAGE(I10,I11)</f>
        <v>0.5017238562091535</v>
      </c>
      <c r="J14" s="154"/>
      <c r="K14" s="154"/>
      <c r="L14" s="154"/>
      <c r="M14" s="158"/>
      <c r="N14" s="158"/>
    </row>
    <row r="15" spans="1:15" ht="27.75" customHeight="1" x14ac:dyDescent="0.25">
      <c r="A15" s="159"/>
      <c r="B15" s="159"/>
      <c r="C15" s="159"/>
      <c r="D15" s="160"/>
      <c r="E15" s="161"/>
      <c r="F15" s="162">
        <f>AVERAGE(F12,F13)</f>
        <v>41.8</v>
      </c>
      <c r="G15" s="163">
        <f>AVERAGE(G12,G13)</f>
        <v>42.134120370370368</v>
      </c>
      <c r="H15" s="163" t="s">
        <v>135</v>
      </c>
      <c r="I15" s="164">
        <f>AVERAGE(I12,I13)</f>
        <v>0.33412037037037123</v>
      </c>
      <c r="J15" s="161"/>
      <c r="K15" s="161" t="s">
        <v>43</v>
      </c>
      <c r="L15" s="161"/>
      <c r="M15" s="158"/>
      <c r="N15" s="158"/>
    </row>
    <row r="16" spans="1:15" ht="30" customHeight="1" thickBot="1" x14ac:dyDescent="0.3">
      <c r="A16" s="165"/>
      <c r="B16" s="165"/>
      <c r="C16" s="165"/>
      <c r="D16" s="161"/>
      <c r="E16" s="161"/>
      <c r="F16" s="166">
        <f>AVERAGE(F10:F13)</f>
        <v>41.784999999999997</v>
      </c>
      <c r="G16" s="167">
        <f>AVERAGE(G10:G13)</f>
        <v>42.202922113289759</v>
      </c>
      <c r="H16" s="168"/>
      <c r="I16" s="169">
        <f>AVERAGE(I10:I13)</f>
        <v>0.41792211328976236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G10" sqref="G10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4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4" ht="7.5" customHeight="1" x14ac:dyDescent="0.25"/>
    <row r="6" spans="1:14" ht="17.25" x14ac:dyDescent="0.3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7.5" customHeight="1" x14ac:dyDescent="0.25"/>
    <row r="8" spans="1:14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4" s="4" customFormat="1" ht="27.75" customHeight="1" thickBot="1" x14ac:dyDescent="0.3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4" s="12" customFormat="1" ht="30" customHeight="1" thickBot="1" x14ac:dyDescent="0.3">
      <c r="A10" s="130">
        <v>1</v>
      </c>
      <c r="B10" s="131" t="s">
        <v>86</v>
      </c>
      <c r="C10" s="132">
        <v>3</v>
      </c>
      <c r="D10" s="132">
        <v>37</v>
      </c>
      <c r="E10" s="133">
        <f>D10</f>
        <v>37</v>
      </c>
      <c r="F10" s="176">
        <v>41.97</v>
      </c>
      <c r="G10" s="135">
        <f>(43.42+42.74+42.26+42.32+42.13+41.98+42.37+42.25+42.19+53.81+42.37+42.33+42.18+42.42+42.62+42.33+41.97+42.21+42.52+42.22+42.54+42.01+42.41+42.53+42.2+42.18+42+42.2+42.46+42.32+42.43+42.56+42.31+42.42+42.47)/35</f>
        <v>42.676571428571428</v>
      </c>
      <c r="H10" s="136">
        <v>3</v>
      </c>
      <c r="I10" s="137">
        <f>G10-F10</f>
        <v>0.70657142857142929</v>
      </c>
      <c r="J10" s="138">
        <v>1.9293981481481485E-2</v>
      </c>
      <c r="K10" s="138">
        <f>J10</f>
        <v>1.9293981481481485E-2</v>
      </c>
      <c r="L10" s="139">
        <f>K10</f>
        <v>1.9293981481481485E-2</v>
      </c>
      <c r="M10" s="140" t="s">
        <v>114</v>
      </c>
      <c r="N10" s="141"/>
    </row>
    <row r="11" spans="1:14" s="12" customFormat="1" ht="30" customHeight="1" x14ac:dyDescent="0.25">
      <c r="A11" s="130">
        <v>2</v>
      </c>
      <c r="B11" s="131" t="s">
        <v>56</v>
      </c>
      <c r="C11" s="132">
        <v>6</v>
      </c>
      <c r="D11" s="132">
        <v>79</v>
      </c>
      <c r="E11" s="133">
        <f>D11-D10</f>
        <v>42</v>
      </c>
      <c r="F11" s="142">
        <v>41.73</v>
      </c>
      <c r="G11" s="143">
        <f>(43.14+42.03+42.07+42.03+42.49+41.82+42.05+41.76+42.06+41.91+42.07+41.85+42.54+41.86+41.8+41.81+42.02+41.93+41.99+41.73+41.97+43.28+42.63+42.4+41.8+41.86+41.92+41.96+41.79+41.79+41.9+42+42.51+42.7+41.89+41.9+42+42.97+43.04+41.94+41.77)/41</f>
        <v>42.12146341463415</v>
      </c>
      <c r="H11" s="136">
        <v>8</v>
      </c>
      <c r="I11" s="137">
        <f t="shared" ref="I11:I13" si="0">G11-F11</f>
        <v>0.39146341463415268</v>
      </c>
      <c r="J11" s="138">
        <v>4.0856481481481487E-2</v>
      </c>
      <c r="K11" s="138">
        <f>J11-J10</f>
        <v>2.1562500000000002E-2</v>
      </c>
      <c r="L11" s="139">
        <f>K11</f>
        <v>2.1562500000000002E-2</v>
      </c>
      <c r="M11" s="140" t="s">
        <v>136</v>
      </c>
      <c r="N11" s="141"/>
    </row>
    <row r="12" spans="1:14" s="12" customFormat="1" ht="30" customHeight="1" thickBot="1" x14ac:dyDescent="0.3">
      <c r="A12" s="130">
        <v>3</v>
      </c>
      <c r="B12" s="131" t="s">
        <v>86</v>
      </c>
      <c r="C12" s="132">
        <v>21</v>
      </c>
      <c r="D12" s="132">
        <v>109</v>
      </c>
      <c r="E12" s="133">
        <f>D12-D11</f>
        <v>30</v>
      </c>
      <c r="F12" s="144">
        <v>41.99</v>
      </c>
      <c r="G12" s="145">
        <f>(43.33+42.62+42.3+42.48+42.42+42.79+42.4+42.33+42.46+42.4+42.24+42.26+41.99+42.28+42.16+42.3+42.2+42.18+42.29+42.45+42.58+43.82+42.56+42.42+42.85+42.38+42.66+42.53+42.85)/29</f>
        <v>42.50103448275862</v>
      </c>
      <c r="H12" s="136">
        <v>0</v>
      </c>
      <c r="I12" s="137">
        <f t="shared" si="0"/>
        <v>0.51103448275861751</v>
      </c>
      <c r="J12" s="138">
        <v>5.6712962962962965E-2</v>
      </c>
      <c r="K12" s="138">
        <f>J12-J11</f>
        <v>1.5856481481481478E-2</v>
      </c>
      <c r="L12" s="138">
        <f>K12+K10</f>
        <v>3.5150462962962967E-2</v>
      </c>
      <c r="M12" s="140" t="s">
        <v>137</v>
      </c>
      <c r="N12" s="141"/>
    </row>
    <row r="13" spans="1:14" s="12" customFormat="1" ht="30" customHeight="1" thickBot="1" x14ac:dyDescent="0.3">
      <c r="A13" s="146" t="s">
        <v>77</v>
      </c>
      <c r="B13" s="147" t="s">
        <v>56</v>
      </c>
      <c r="C13" s="148">
        <v>69</v>
      </c>
      <c r="D13" s="148">
        <v>165</v>
      </c>
      <c r="E13" s="133">
        <f>D13-D12</f>
        <v>56</v>
      </c>
      <c r="F13" s="179">
        <v>41.48</v>
      </c>
      <c r="G13" s="135">
        <f>(42.53+41.79+41.7+41.6+42.05+41.81+41.75+41.74+41.82+41.48+41.65+41.71+41.74+41.7+41.59+41.62+41.52+41.58+41.68+41.69+41.7+41.79+42.43+41.8+41.75+41.82+42.14+41.56+41.85+41.78+41.69+41.92+41.89+41.94+41.93+41.78+41.71+41.91+41.83+41.87+41.73+41.79+41.75+42.75+42.48+41.61+42.34+41.88+41.92+41.72+41.92+41.94+42.04+41.96+42.16+42.33)/56</f>
        <v>41.859999999999992</v>
      </c>
      <c r="H13" s="136">
        <v>3</v>
      </c>
      <c r="I13" s="150">
        <f t="shared" si="0"/>
        <v>0.37999999999999545</v>
      </c>
      <c r="J13" s="151">
        <v>8.3877314814814807E-2</v>
      </c>
      <c r="K13" s="151">
        <f>J13-J12</f>
        <v>2.7164351851851842E-2</v>
      </c>
      <c r="L13" s="151">
        <f>K13+K11</f>
        <v>4.8726851851851841E-2</v>
      </c>
      <c r="M13" s="140"/>
      <c r="N13" s="141"/>
    </row>
    <row r="14" spans="1:14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41.980000000000004</v>
      </c>
      <c r="G14" s="156">
        <f>AVERAGE(G10,G12)</f>
        <v>42.588802955665024</v>
      </c>
      <c r="H14" s="156" t="s">
        <v>138</v>
      </c>
      <c r="I14" s="157">
        <f>AVERAGE(I10,I12)</f>
        <v>0.6088029556650234</v>
      </c>
      <c r="J14" s="154"/>
      <c r="K14" s="154"/>
      <c r="L14" s="154"/>
      <c r="M14" s="158"/>
      <c r="N14" s="158"/>
    </row>
    <row r="15" spans="1:14" ht="27.75" customHeight="1" x14ac:dyDescent="0.25">
      <c r="A15" s="159"/>
      <c r="B15" s="159"/>
      <c r="C15" s="159"/>
      <c r="D15" s="160"/>
      <c r="E15" s="161"/>
      <c r="F15" s="162">
        <f>AVERAGE(F11,F13)</f>
        <v>41.604999999999997</v>
      </c>
      <c r="G15" s="163">
        <f>AVERAGE(G11,G13)</f>
        <v>41.990731707317067</v>
      </c>
      <c r="H15" s="163" t="s">
        <v>78</v>
      </c>
      <c r="I15" s="164">
        <f>AVERAGE(I11,I13)</f>
        <v>0.38573170731707407</v>
      </c>
      <c r="J15" s="161"/>
      <c r="K15" s="161" t="s">
        <v>43</v>
      </c>
      <c r="L15" s="161"/>
      <c r="M15" s="158"/>
      <c r="N15" s="158"/>
    </row>
    <row r="16" spans="1:14" ht="30" customHeight="1" thickBot="1" x14ac:dyDescent="0.3">
      <c r="A16" s="165"/>
      <c r="B16" s="165"/>
      <c r="C16" s="165"/>
      <c r="D16" s="161"/>
      <c r="E16" s="161"/>
      <c r="F16" s="166">
        <f>AVERAGE(F10:F13)</f>
        <v>41.792499999999997</v>
      </c>
      <c r="G16" s="167">
        <f>AVERAGE(G10:G13)</f>
        <v>42.289767331491049</v>
      </c>
      <c r="H16" s="168"/>
      <c r="I16" s="169">
        <f>AVERAGE(I10:I13)</f>
        <v>0.49726733149104874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22"/>
  <sheetViews>
    <sheetView zoomScale="75" zoomScaleNormal="75" workbookViewId="0">
      <selection activeCell="M12" sqref="M12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4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4" ht="7.5" customHeight="1" x14ac:dyDescent="0.25"/>
    <row r="6" spans="1:14" ht="17.25" x14ac:dyDescent="0.3">
      <c r="A6" s="3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7.5" customHeight="1" x14ac:dyDescent="0.25"/>
    <row r="8" spans="1:14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4" s="4" customFormat="1" ht="27.75" customHeight="1" x14ac:dyDescent="0.25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4" s="12" customFormat="1" ht="30" customHeight="1" x14ac:dyDescent="0.25">
      <c r="A10" s="130">
        <v>1</v>
      </c>
      <c r="B10" s="131" t="s">
        <v>100</v>
      </c>
      <c r="C10" s="132">
        <v>8</v>
      </c>
      <c r="D10" s="132">
        <v>39</v>
      </c>
      <c r="E10" s="133">
        <f>D10</f>
        <v>39</v>
      </c>
      <c r="F10" s="136">
        <v>41.97</v>
      </c>
      <c r="G10" s="145">
        <f>(43.57+42.74+42.12+42.22+42.09+42.23+42.09+42.44+42.48+42.76+42.88+42.5+42.09+42.29+42+42.34+42.17+42.94+42.07+42.25+43.67+42.63+42.23+42.29+41.97+42.47+42.12+42.33+42.27+42.25+42.18+42.47+42.8+42.44+42.77+41.99+42.05)/37</f>
        <v>42.410810810810808</v>
      </c>
      <c r="H10" s="136">
        <v>3</v>
      </c>
      <c r="I10" s="137">
        <f>G10-F10</f>
        <v>0.44081081081080953</v>
      </c>
      <c r="J10" s="138">
        <v>2.0219907407407409E-2</v>
      </c>
      <c r="K10" s="138">
        <f>J10</f>
        <v>2.0219907407407409E-2</v>
      </c>
      <c r="L10" s="139">
        <f>K10</f>
        <v>2.0219907407407409E-2</v>
      </c>
      <c r="M10" s="140" t="s">
        <v>116</v>
      </c>
      <c r="N10" s="141"/>
    </row>
    <row r="11" spans="1:14" s="12" customFormat="1" ht="30" customHeight="1" thickBot="1" x14ac:dyDescent="0.3">
      <c r="A11" s="130">
        <v>2</v>
      </c>
      <c r="B11" s="131" t="s">
        <v>35</v>
      </c>
      <c r="C11" s="132">
        <v>3</v>
      </c>
      <c r="D11" s="132">
        <v>90</v>
      </c>
      <c r="E11" s="133">
        <f>D11-D10</f>
        <v>51</v>
      </c>
      <c r="F11" s="178">
        <v>41.87</v>
      </c>
      <c r="G11" s="143">
        <f>(43.19+42.11+42.36+42.41+42.15+42.08+42.23+42.18+42.14+42.24+42.21+42.08+42.18+42.41+42.09+41.97+42.09+42.85+42.62+42.22+42.14+42.09+42.03+42.27+42.47+42.13+42.22+42.06+42.06+41.92+41.92+42.11+42.03+42.11+42.12+43.96+43.57+42.19+42.07+41.87+42.3+42.23+42.3+42.02+42.22+41.93+42.11+42.24+42+41.93)/50</f>
        <v>42.248599999999989</v>
      </c>
      <c r="H11" s="136">
        <v>5</v>
      </c>
      <c r="I11" s="137">
        <f t="shared" ref="I11:I13" si="0">G11-F11</f>
        <v>0.37859999999999161</v>
      </c>
      <c r="J11" s="138">
        <v>4.6238425925925926E-2</v>
      </c>
      <c r="K11" s="138">
        <f>J11-J10</f>
        <v>2.6018518518518517E-2</v>
      </c>
      <c r="L11" s="139">
        <f>K11</f>
        <v>2.6018518518518517E-2</v>
      </c>
      <c r="M11" s="140" t="s">
        <v>142</v>
      </c>
      <c r="N11" s="141"/>
    </row>
    <row r="12" spans="1:14" s="12" customFormat="1" ht="30" customHeight="1" thickBot="1" x14ac:dyDescent="0.3">
      <c r="A12" s="130">
        <v>3</v>
      </c>
      <c r="B12" s="131" t="s">
        <v>100</v>
      </c>
      <c r="C12" s="132">
        <v>6</v>
      </c>
      <c r="D12" s="132">
        <v>136</v>
      </c>
      <c r="E12" s="133">
        <f>D12-D11</f>
        <v>46</v>
      </c>
      <c r="F12" s="176">
        <v>41.82</v>
      </c>
      <c r="G12" s="135">
        <f>(43.08+42.39+42.99+42.38+42.29+42.41+42.13+41.98+41.82+42.14+42.05+42.03+42.35+42.5+42.38+42.18+42.2+42.13+42.06+41.89+41.98+42.17+42.36+42.97+42.66+42.8+41.96+41.99+41.95+42.24+42.33+42.08+42.21+42.65+42.25+42.09+41.93+42.07+42.27+42.7+42.25+42.59+42.15+42.31+42.14)/45</f>
        <v>42.277333333333331</v>
      </c>
      <c r="H12" s="136">
        <v>1</v>
      </c>
      <c r="I12" s="137">
        <f t="shared" si="0"/>
        <v>0.45733333333333093</v>
      </c>
      <c r="J12" s="138">
        <v>7.1215277777777766E-2</v>
      </c>
      <c r="K12" s="138">
        <f>J12-J11</f>
        <v>2.497685185185184E-2</v>
      </c>
      <c r="L12" s="138">
        <f>K12+K10</f>
        <v>4.5196759259259249E-2</v>
      </c>
      <c r="M12" s="140" t="s">
        <v>139</v>
      </c>
      <c r="N12" s="141"/>
    </row>
    <row r="13" spans="1:14" s="12" customFormat="1" ht="30" customHeight="1" thickBot="1" x14ac:dyDescent="0.3">
      <c r="A13" s="146" t="s">
        <v>77</v>
      </c>
      <c r="B13" s="147" t="s">
        <v>35</v>
      </c>
      <c r="C13" s="148">
        <v>21</v>
      </c>
      <c r="D13" s="148">
        <v>164</v>
      </c>
      <c r="E13" s="133">
        <f>D13-D12</f>
        <v>28</v>
      </c>
      <c r="F13" s="179">
        <v>41.76</v>
      </c>
      <c r="G13" s="135">
        <f>(42.97+42.15+42.08+42.02+41.97+41.97+42.17+41.76+42.15+42.16+41.87+41.92+42.09+42.18+41.91+41.88+42.17+42.33+41.86+41.8+41.92+42.03+41.96+41.8+42.16+42.04+41.97+42.02)/28</f>
        <v>42.046785714285704</v>
      </c>
      <c r="H13" s="136">
        <v>0</v>
      </c>
      <c r="I13" s="150">
        <f t="shared" si="0"/>
        <v>0.28678571428570621</v>
      </c>
      <c r="J13" s="151">
        <v>8.3483796296296306E-2</v>
      </c>
      <c r="K13" s="151">
        <f>J13-J12</f>
        <v>1.226851851851854E-2</v>
      </c>
      <c r="L13" s="151">
        <f>K13+K11</f>
        <v>3.8287037037037057E-2</v>
      </c>
      <c r="M13" s="140"/>
      <c r="N13" s="141"/>
    </row>
    <row r="14" spans="1:14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41.894999999999996</v>
      </c>
      <c r="G14" s="156">
        <f>AVERAGE(G10,G12)</f>
        <v>42.344072072072066</v>
      </c>
      <c r="H14" s="156" t="s">
        <v>133</v>
      </c>
      <c r="I14" s="157">
        <f>AVERAGE(I10,I12)</f>
        <v>0.44907207207207023</v>
      </c>
      <c r="J14" s="154"/>
      <c r="K14" s="154"/>
      <c r="L14" s="154"/>
      <c r="M14" s="158"/>
      <c r="N14" s="158"/>
    </row>
    <row r="15" spans="1:14" ht="27.75" customHeight="1" x14ac:dyDescent="0.25">
      <c r="A15" s="159"/>
      <c r="B15" s="159"/>
      <c r="C15" s="159"/>
      <c r="D15" s="160"/>
      <c r="E15" s="161"/>
      <c r="F15" s="162">
        <f>AVERAGE(F11,F13)</f>
        <v>41.814999999999998</v>
      </c>
      <c r="G15" s="163">
        <f>AVERAGE(G11,G13)</f>
        <v>42.147692857142843</v>
      </c>
      <c r="H15" s="163" t="s">
        <v>140</v>
      </c>
      <c r="I15" s="164">
        <f>AVERAGE(I11,I13)</f>
        <v>0.33269285714284891</v>
      </c>
      <c r="J15" s="161"/>
      <c r="K15" s="161" t="s">
        <v>43</v>
      </c>
      <c r="L15" s="161"/>
      <c r="M15" s="158"/>
      <c r="N15" s="158"/>
    </row>
    <row r="16" spans="1:14" ht="30" customHeight="1" thickBot="1" x14ac:dyDescent="0.3">
      <c r="A16" s="165"/>
      <c r="B16" s="165"/>
      <c r="C16" s="165"/>
      <c r="D16" s="161"/>
      <c r="E16" s="161"/>
      <c r="F16" s="166">
        <f>AVERAGE(F10:F13)</f>
        <v>41.854999999999997</v>
      </c>
      <c r="G16" s="167">
        <f>AVERAGE(G10:G13)</f>
        <v>42.245882464607462</v>
      </c>
      <c r="H16" s="168"/>
      <c r="I16" s="169">
        <f>AVERAGE(I10:I13)</f>
        <v>0.39088246460745957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F10" sqref="F10"/>
    </sheetView>
  </sheetViews>
  <sheetFormatPr defaultRowHeight="15" x14ac:dyDescent="0.25"/>
  <cols>
    <col min="1" max="1" width="8.7109375" style="2" customWidth="1"/>
    <col min="2" max="2" width="30.7109375" style="2" customWidth="1"/>
    <col min="3" max="3" width="9.42578125" style="2" customWidth="1"/>
    <col min="4" max="6" width="9.42578125" style="4" customWidth="1"/>
    <col min="7" max="7" width="11.28515625" style="4" customWidth="1"/>
    <col min="8" max="8" width="12.85546875" style="4" customWidth="1"/>
    <col min="9" max="9" width="13.5703125" style="4" customWidth="1"/>
    <col min="10" max="10" width="13" style="4" customWidth="1"/>
    <col min="11" max="11" width="12" style="4" customWidth="1"/>
    <col min="12" max="12" width="15.85546875" style="4" customWidth="1"/>
    <col min="13" max="13" width="11.42578125" style="2" customWidth="1"/>
    <col min="14" max="14" width="22.28515625" style="2" customWidth="1"/>
    <col min="15" max="16384" width="9.140625" style="2"/>
  </cols>
  <sheetData>
    <row r="4" spans="1:16" ht="18.75" x14ac:dyDescent="0.3">
      <c r="A4" s="113" t="s">
        <v>80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6" ht="7.5" customHeight="1" x14ac:dyDescent="0.25"/>
    <row r="6" spans="1:16" ht="17.25" x14ac:dyDescent="0.3">
      <c r="A6" s="3" t="s">
        <v>82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6" ht="7.5" customHeight="1" x14ac:dyDescent="0.25"/>
    <row r="8" spans="1:16" s="4" customFormat="1" ht="20.25" customHeight="1" x14ac:dyDescent="0.25">
      <c r="A8" s="114" t="s">
        <v>61</v>
      </c>
      <c r="B8" s="115" t="s">
        <v>25</v>
      </c>
      <c r="C8" s="116" t="s">
        <v>30</v>
      </c>
      <c r="D8" s="115" t="s">
        <v>62</v>
      </c>
      <c r="E8" s="117" t="s">
        <v>63</v>
      </c>
      <c r="F8" s="118" t="s">
        <v>64</v>
      </c>
      <c r="G8" s="119"/>
      <c r="H8" s="119"/>
      <c r="I8" s="120"/>
      <c r="J8" s="121" t="s">
        <v>65</v>
      </c>
      <c r="K8" s="114" t="s">
        <v>66</v>
      </c>
      <c r="L8" s="114"/>
      <c r="M8" s="122"/>
      <c r="N8" s="122"/>
    </row>
    <row r="9" spans="1:16" s="4" customFormat="1" ht="27.75" customHeight="1" thickBot="1" x14ac:dyDescent="0.3">
      <c r="A9" s="114"/>
      <c r="B9" s="115"/>
      <c r="C9" s="123"/>
      <c r="D9" s="115"/>
      <c r="E9" s="124"/>
      <c r="F9" s="125" t="s">
        <v>67</v>
      </c>
      <c r="G9" s="125" t="s">
        <v>68</v>
      </c>
      <c r="H9" s="125" t="s">
        <v>69</v>
      </c>
      <c r="I9" s="126" t="s">
        <v>70</v>
      </c>
      <c r="J9" s="127"/>
      <c r="K9" s="128" t="s">
        <v>71</v>
      </c>
      <c r="L9" s="128" t="s">
        <v>72</v>
      </c>
      <c r="M9" s="129" t="s">
        <v>73</v>
      </c>
      <c r="N9" s="129" t="s">
        <v>74</v>
      </c>
    </row>
    <row r="10" spans="1:16" s="12" customFormat="1" ht="30" customHeight="1" thickBot="1" x14ac:dyDescent="0.3">
      <c r="A10" s="130">
        <v>1</v>
      </c>
      <c r="B10" s="131" t="s">
        <v>83</v>
      </c>
      <c r="C10" s="132">
        <v>10</v>
      </c>
      <c r="D10" s="132">
        <v>37</v>
      </c>
      <c r="E10" s="133">
        <f>D10</f>
        <v>37</v>
      </c>
      <c r="F10" s="134">
        <v>41.88</v>
      </c>
      <c r="G10" s="135">
        <f>(43.37+42.71+42.51+42.74+41.89+42.04+42.02+42.41+45.83+42.83+43.29+42.79+42.44+42.44+42.41+42.67+41.88+42.18+41.92+42.14+42.18+42.23+42.01+42.49+42.4+42.21+42.04+42.35+43.34+42.28+42.33+42.99+42.6+42.64+42.54)/35</f>
        <v>42.546857142857135</v>
      </c>
      <c r="H10" s="136">
        <v>2</v>
      </c>
      <c r="I10" s="137">
        <f>G10-F10</f>
        <v>0.6668571428571326</v>
      </c>
      <c r="J10" s="138">
        <v>1.9212962962962963E-2</v>
      </c>
      <c r="K10" s="138">
        <f>J10</f>
        <v>1.9212962962962963E-2</v>
      </c>
      <c r="L10" s="139">
        <f>K10</f>
        <v>1.9212962962962963E-2</v>
      </c>
      <c r="M10" s="140" t="s">
        <v>115</v>
      </c>
      <c r="N10" s="141">
        <v>-8</v>
      </c>
      <c r="O10" s="172" t="s">
        <v>75</v>
      </c>
      <c r="P10" s="171"/>
    </row>
    <row r="11" spans="1:16" s="12" customFormat="1" ht="30" customHeight="1" x14ac:dyDescent="0.25">
      <c r="A11" s="130">
        <v>2</v>
      </c>
      <c r="B11" s="131" t="s">
        <v>84</v>
      </c>
      <c r="C11" s="132">
        <v>7</v>
      </c>
      <c r="D11" s="132">
        <v>64</v>
      </c>
      <c r="E11" s="133">
        <f>D11-D10</f>
        <v>27</v>
      </c>
      <c r="F11" s="142">
        <v>42.14</v>
      </c>
      <c r="G11" s="143">
        <f>(43.84+42.9+43.11+42.74+43.3+43.03+42.81+42.96+42.72+42.34+43.31+42.38+43.68+42.58+42.57+42.32+42.52+42.14+42.46+42.68+42.58+42.51+42.47+42.37+42.88+42.83)/26</f>
        <v>42.770384615384621</v>
      </c>
      <c r="H11" s="136">
        <v>0</v>
      </c>
      <c r="I11" s="137">
        <f t="shared" ref="I11:I13" si="0">G11-F11</f>
        <v>0.63038461538462087</v>
      </c>
      <c r="J11" s="138">
        <v>3.3622685185185179E-2</v>
      </c>
      <c r="K11" s="138">
        <f>J11-J10</f>
        <v>1.4409722222222216E-2</v>
      </c>
      <c r="L11" s="139">
        <f>K11</f>
        <v>1.4409722222222216E-2</v>
      </c>
      <c r="M11" s="140" t="s">
        <v>141</v>
      </c>
      <c r="N11" s="141">
        <v>-4</v>
      </c>
      <c r="O11" s="172"/>
      <c r="P11" s="171"/>
    </row>
    <row r="12" spans="1:16" s="12" customFormat="1" ht="30" customHeight="1" thickBot="1" x14ac:dyDescent="0.3">
      <c r="A12" s="130">
        <v>3</v>
      </c>
      <c r="B12" s="131" t="s">
        <v>83</v>
      </c>
      <c r="C12" s="132">
        <v>2</v>
      </c>
      <c r="D12" s="132">
        <v>102</v>
      </c>
      <c r="E12" s="133">
        <f>D12-D11</f>
        <v>38</v>
      </c>
      <c r="F12" s="144">
        <v>42.19</v>
      </c>
      <c r="G12" s="145">
        <f>(43.4+42.39+42.24+43.66+43.08+42.46+42.66+42.31+42.52+42.5+42.39+42.87+43.25+43.13+43.86+42.46+42.66+42.38+42.38+42.5+42.59+42.49+42.19+42.41+42.61+42.61+42.81+42.42+43.82+42.47+42.64+42.8+42.44+42.48+42.61+42.74+42.67)/37</f>
        <v>42.699999999999996</v>
      </c>
      <c r="H12" s="136">
        <v>1</v>
      </c>
      <c r="I12" s="137">
        <f t="shared" si="0"/>
        <v>0.50999999999999801</v>
      </c>
      <c r="J12" s="138">
        <v>5.3541666666666675E-2</v>
      </c>
      <c r="K12" s="138">
        <f>J12-J11</f>
        <v>1.9918981481481496E-2</v>
      </c>
      <c r="L12" s="138">
        <f>K12+K10</f>
        <v>3.9131944444444455E-2</v>
      </c>
      <c r="M12" s="140" t="s">
        <v>143</v>
      </c>
      <c r="N12" s="141">
        <v>3</v>
      </c>
      <c r="O12" s="12" t="s">
        <v>112</v>
      </c>
    </row>
    <row r="13" spans="1:16" s="12" customFormat="1" ht="30" customHeight="1" thickBot="1" x14ac:dyDescent="0.3">
      <c r="A13" s="146" t="s">
        <v>77</v>
      </c>
      <c r="B13" s="147" t="s">
        <v>84</v>
      </c>
      <c r="C13" s="148">
        <v>3</v>
      </c>
      <c r="D13" s="148">
        <v>163</v>
      </c>
      <c r="E13" s="133">
        <f>D13-D12</f>
        <v>61</v>
      </c>
      <c r="F13" s="149">
        <v>41.99</v>
      </c>
      <c r="G13" s="135">
        <f>(43.31+42.86+42.32+42.45+42.26+42.55+42.23+42.45+43.1+42.7+43.73+42.74+42.66+42.66+42.19+42.36+42.25+42.63+42.37+42.24+42.17+42.52+42.49+42.12+42.21+42.29+42.76+42.49+42.58+41.99+42.93+42.71+42.19+42.7+42.17+42.33+42.24+42.35+42.4+42.57+42.42+43.11+43.26+42.89+44+43.21+42.26+43.15+43.33+43.2+42.5+42.62+42.85+42.31+42.42+42.09+42.44+42.95+43.69+42.36+43.02)/61</f>
        <v>42.62868852459016</v>
      </c>
      <c r="H13" s="136">
        <v>1</v>
      </c>
      <c r="I13" s="150">
        <f t="shared" si="0"/>
        <v>0.63868852459015812</v>
      </c>
      <c r="J13" s="151">
        <v>8.3668981481481483E-2</v>
      </c>
      <c r="K13" s="151">
        <f>J13-J12</f>
        <v>3.0127314814814808E-2</v>
      </c>
      <c r="L13" s="151">
        <f>K13+K11</f>
        <v>4.4537037037037028E-2</v>
      </c>
      <c r="M13" s="140"/>
      <c r="N13" s="141"/>
    </row>
    <row r="14" spans="1:16" s="12" customFormat="1" ht="30" customHeight="1" x14ac:dyDescent="0.25">
      <c r="A14" s="152"/>
      <c r="B14" s="153"/>
      <c r="C14" s="154"/>
      <c r="D14" s="154"/>
      <c r="E14" s="154"/>
      <c r="F14" s="155">
        <f>AVERAGE(F10,F12)</f>
        <v>42.034999999999997</v>
      </c>
      <c r="G14" s="156">
        <f>AVERAGE(G10,G12)</f>
        <v>42.623428571428562</v>
      </c>
      <c r="H14" s="156" t="s">
        <v>144</v>
      </c>
      <c r="I14" s="157">
        <f>AVERAGE(I10,I12)</f>
        <v>0.58842857142856531</v>
      </c>
      <c r="J14" s="154"/>
      <c r="K14" s="154"/>
      <c r="L14" s="154"/>
      <c r="M14" s="158"/>
      <c r="N14" s="158"/>
    </row>
    <row r="15" spans="1:16" ht="27.75" customHeight="1" x14ac:dyDescent="0.25">
      <c r="A15" s="159"/>
      <c r="B15" s="159"/>
      <c r="C15" s="159"/>
      <c r="D15" s="160"/>
      <c r="E15" s="161"/>
      <c r="F15" s="162">
        <f>AVERAGE(F11,F13)</f>
        <v>42.064999999999998</v>
      </c>
      <c r="G15" s="163">
        <f>AVERAGE(G11,G13)</f>
        <v>42.699536569987387</v>
      </c>
      <c r="H15" s="163" t="s">
        <v>133</v>
      </c>
      <c r="I15" s="164">
        <f>AVERAGE(I11,I13)</f>
        <v>0.6345365699873895</v>
      </c>
      <c r="J15" s="161"/>
      <c r="K15" s="161" t="s">
        <v>43</v>
      </c>
      <c r="L15" s="161"/>
      <c r="M15" s="158"/>
      <c r="N15" s="158"/>
    </row>
    <row r="16" spans="1:16" ht="30" customHeight="1" thickBot="1" x14ac:dyDescent="0.3">
      <c r="A16" s="165"/>
      <c r="B16" s="165"/>
      <c r="C16" s="165"/>
      <c r="D16" s="161"/>
      <c r="E16" s="161"/>
      <c r="F16" s="166">
        <f>AVERAGE(F10:F13)</f>
        <v>42.050000000000004</v>
      </c>
      <c r="G16" s="167">
        <f>AVERAGE(G10:G13)</f>
        <v>42.661482570707975</v>
      </c>
      <c r="H16" s="168"/>
      <c r="I16" s="169">
        <f>AVERAGE(I10:I13)</f>
        <v>0.6114825707079774</v>
      </c>
      <c r="J16" s="161"/>
      <c r="K16" s="161"/>
      <c r="L16" s="161"/>
      <c r="M16" s="165"/>
      <c r="N16" s="165"/>
    </row>
    <row r="19" spans="13:14" x14ac:dyDescent="0.25">
      <c r="M19" s="4"/>
      <c r="N19" s="4"/>
    </row>
    <row r="20" spans="13:14" x14ac:dyDescent="0.25">
      <c r="M20" s="12"/>
      <c r="N20" s="12"/>
    </row>
    <row r="21" spans="13:14" x14ac:dyDescent="0.25">
      <c r="M21" s="12"/>
      <c r="N21" s="12"/>
    </row>
    <row r="22" spans="13:14" x14ac:dyDescent="0.25">
      <c r="M22" s="12"/>
      <c r="N22" s="12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RocknRolla</vt:lpstr>
      <vt:lpstr>Mesnyki</vt:lpstr>
      <vt:lpstr>Otryad SS</vt:lpstr>
      <vt:lpstr>Fury</vt:lpstr>
      <vt:lpstr>Ognem Racing</vt:lpstr>
      <vt:lpstr>Козак и Разбойники</vt:lpstr>
      <vt:lpstr>Chaykaschool</vt:lpstr>
      <vt:lpstr>dbCAR</vt:lpstr>
      <vt:lpstr>Украинские рыцыри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2016-07-30T15:24:38Z</dcterms:modified>
</cp:coreProperties>
</file>